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  <sheet name="11 день" sheetId="11" r:id="rId11"/>
    <sheet name="12 день" sheetId="12" r:id="rId12"/>
    <sheet name="13 день" sheetId="13" r:id="rId13"/>
    <sheet name="14 день" sheetId="14" r:id="rId14"/>
    <sheet name="15 день" sheetId="15" r:id="rId15"/>
    <sheet name="16 день" sheetId="16" r:id="rId16"/>
    <sheet name="17 день" sheetId="17" r:id="rId17"/>
    <sheet name="18 день" sheetId="18" r:id="rId18"/>
    <sheet name="19 день" sheetId="19" r:id="rId19"/>
    <sheet name="20 день" sheetId="20" r:id="rId20"/>
  </sheets>
  <definedNames>
    <definedName name="_xlnm.Print_Area" localSheetId="0">'1 день'!$A$1:$O$75</definedName>
    <definedName name="_xlnm.Print_Area" localSheetId="9">'10 день'!$A$1:$S$81</definedName>
    <definedName name="_xlnm.Print_Area" localSheetId="10">'11 день'!$A$1:$S$72</definedName>
    <definedName name="_xlnm.Print_Area" localSheetId="11">'12 день'!$A$1:$S$70</definedName>
    <definedName name="_xlnm.Print_Area" localSheetId="12">'13 день'!$A$1:$S$76</definedName>
    <definedName name="_xlnm.Print_Area" localSheetId="13">'14 день'!$A$1:$S$83</definedName>
    <definedName name="_xlnm.Print_Area" localSheetId="14">'15 день'!$A$1:$S$83</definedName>
    <definedName name="_xlnm.Print_Area" localSheetId="15">'16 день'!$A$1:$S$76</definedName>
    <definedName name="_xlnm.Print_Area" localSheetId="16">'17 день'!$A$1:$S$72</definedName>
    <definedName name="_xlnm.Print_Area" localSheetId="17">'18 день'!$A$1:$S$81</definedName>
    <definedName name="_xlnm.Print_Area" localSheetId="18">'19 день'!$A$1:$S$78</definedName>
    <definedName name="_xlnm.Print_Area" localSheetId="1">'2 день'!$A$1:$S$74</definedName>
    <definedName name="_xlnm.Print_Area" localSheetId="19">'20 день'!$A$1:$S$86</definedName>
    <definedName name="_xlnm.Print_Area" localSheetId="2">'3 день'!$A$1:$S$76</definedName>
    <definedName name="_xlnm.Print_Area" localSheetId="3">'4 день'!$A$1:$S$77</definedName>
    <definedName name="_xlnm.Print_Area" localSheetId="4">'5 день'!$A$1:$S$80</definedName>
    <definedName name="_xlnm.Print_Area" localSheetId="5">'6 день'!$A$1:$S$73</definedName>
    <definedName name="_xlnm.Print_Area" localSheetId="6">'7 день'!$A$1:$S$77</definedName>
    <definedName name="_xlnm.Print_Area" localSheetId="7">'8 день'!$A$1:$S$71</definedName>
    <definedName name="_xlnm.Print_Area" localSheetId="8">'9 день'!$A$1:$S$79</definedName>
  </definedNames>
  <calcPr fullCalcOnLoad="1"/>
</workbook>
</file>

<file path=xl/sharedStrings.xml><?xml version="1.0" encoding="utf-8"?>
<sst xmlns="http://schemas.openxmlformats.org/spreadsheetml/2006/main" count="2347" uniqueCount="407">
  <si>
    <t>1 день.</t>
  </si>
  <si>
    <t>№ рец.</t>
  </si>
  <si>
    <t>Брутто, г</t>
  </si>
  <si>
    <t>Нетто, г</t>
  </si>
  <si>
    <t>Пищевые вещества (г)</t>
  </si>
  <si>
    <t>Стоимость (руб.)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</si>
  <si>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</si>
  <si>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</si>
  <si>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</si>
  <si>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</si>
  <si>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</si>
  <si>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</si>
  <si>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</si>
  <si>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</si>
  <si>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</si>
  <si>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 отварная с маслом, сахаром</t>
  </si>
  <si>
    <t>Вермишель</t>
  </si>
  <si>
    <t>Масло сливочное</t>
  </si>
  <si>
    <t>Сахар</t>
  </si>
  <si>
    <t>Какао</t>
  </si>
  <si>
    <t>Сгущенное молоко</t>
  </si>
  <si>
    <t xml:space="preserve">Сахар </t>
  </si>
  <si>
    <t>Булка с маслом</t>
  </si>
  <si>
    <t>Хлеб пшеничный</t>
  </si>
  <si>
    <t>ВТОРОЙ  ЗАВТРАК</t>
  </si>
  <si>
    <t>Сок</t>
  </si>
  <si>
    <t>ОБЕД</t>
  </si>
  <si>
    <t>Свёкла</t>
  </si>
  <si>
    <t>Масло растительное</t>
  </si>
  <si>
    <t xml:space="preserve">Куры </t>
  </si>
  <si>
    <t xml:space="preserve">Морковь </t>
  </si>
  <si>
    <t>Капуста</t>
  </si>
  <si>
    <t xml:space="preserve">Картофель </t>
  </si>
  <si>
    <t xml:space="preserve">Лук </t>
  </si>
  <si>
    <t>Мука пшеничная</t>
  </si>
  <si>
    <t>Молоко</t>
  </si>
  <si>
    <t>Жаркое по-домашнему</t>
  </si>
  <si>
    <t xml:space="preserve">Томат </t>
  </si>
  <si>
    <t>Компот из изюма</t>
  </si>
  <si>
    <t xml:space="preserve">Изюм </t>
  </si>
  <si>
    <t>Хлеб ржаной</t>
  </si>
  <si>
    <t>ПОЛДНИК</t>
  </si>
  <si>
    <t>Мука</t>
  </si>
  <si>
    <t>Яйцо</t>
  </si>
  <si>
    <t xml:space="preserve">Молоко </t>
  </si>
  <si>
    <t>Дрожжи</t>
  </si>
  <si>
    <t>Крем-брюле</t>
  </si>
  <si>
    <t>ИТОГО:</t>
  </si>
  <si>
    <t>УЖИН</t>
  </si>
  <si>
    <t>Суп вермишелевый молочный</t>
  </si>
  <si>
    <t>Сумма</t>
  </si>
  <si>
    <t>Масса порции (выход), г</t>
  </si>
  <si>
    <t>Пищевые вещества, (г)</t>
  </si>
  <si>
    <t>Витамины, мг</t>
  </si>
  <si>
    <t>0,5</t>
  </si>
  <si>
    <t>Приём пищи</t>
  </si>
  <si>
    <t>Наименование блюда</t>
  </si>
  <si>
    <t>2 день.</t>
  </si>
  <si>
    <t>Творог</t>
  </si>
  <si>
    <t>Манка</t>
  </si>
  <si>
    <t>Кисель фруктовый</t>
  </si>
  <si>
    <t>Чай с сахаром</t>
  </si>
  <si>
    <t xml:space="preserve">Заварка </t>
  </si>
  <si>
    <t>ВТОРОЙ ЗАВТРАК</t>
  </si>
  <si>
    <t>Банан</t>
  </si>
  <si>
    <t>Морковь</t>
  </si>
  <si>
    <t>Картофель</t>
  </si>
  <si>
    <t>Лук</t>
  </si>
  <si>
    <t>Печень</t>
  </si>
  <si>
    <t>Сметана</t>
  </si>
  <si>
    <t>Томат</t>
  </si>
  <si>
    <t>Рис отварной с маслом</t>
  </si>
  <si>
    <t xml:space="preserve">Рис </t>
  </si>
  <si>
    <t>Омлет</t>
  </si>
  <si>
    <t>Заварка</t>
  </si>
  <si>
    <t>Печень по-строгановски</t>
  </si>
  <si>
    <r>
      <t>В</t>
    </r>
    <r>
      <rPr>
        <b/>
        <vertAlign val="subscript"/>
        <sz val="12"/>
        <color indexed="8"/>
        <rFont val="Times New Roman"/>
        <family val="1"/>
      </rPr>
      <t>1</t>
    </r>
  </si>
  <si>
    <r>
      <t>В</t>
    </r>
    <r>
      <rPr>
        <b/>
        <vertAlign val="subscript"/>
        <sz val="12"/>
        <color indexed="8"/>
        <rFont val="Times New Roman"/>
        <family val="1"/>
      </rPr>
      <t>2</t>
    </r>
  </si>
  <si>
    <t>3 день.</t>
  </si>
  <si>
    <t>Каша молочная «Дружба»</t>
  </si>
  <si>
    <t>Рис</t>
  </si>
  <si>
    <t>Пшено</t>
  </si>
  <si>
    <t>Гречка</t>
  </si>
  <si>
    <t>Чай с молоком</t>
  </si>
  <si>
    <t>Компот из сухофруктов</t>
  </si>
  <si>
    <t>Сухофрукты</t>
  </si>
  <si>
    <t xml:space="preserve">Капуста </t>
  </si>
  <si>
    <t>Куры</t>
  </si>
  <si>
    <t>Компот из лимона</t>
  </si>
  <si>
    <t>Лимон</t>
  </si>
  <si>
    <t xml:space="preserve">Хлеб пшеничный </t>
  </si>
  <si>
    <t>Каша манная молочная</t>
  </si>
  <si>
    <t>Манная крупа</t>
  </si>
  <si>
    <t>Какао со сгущённым молоком</t>
  </si>
  <si>
    <t>4 день.</t>
  </si>
  <si>
    <t>Гречневая крупа</t>
  </si>
  <si>
    <t xml:space="preserve">Хлеб ржаной </t>
  </si>
  <si>
    <t>Кофе злаковый</t>
  </si>
  <si>
    <t>Энергетическая ценность (ккал)</t>
  </si>
  <si>
    <t>Минеральные вещества, мг</t>
  </si>
  <si>
    <t>Соль</t>
  </si>
  <si>
    <t>Котлета из мяса кур и говядины</t>
  </si>
  <si>
    <t>Говядина</t>
  </si>
  <si>
    <t>Гороховое пюре с маслом</t>
  </si>
  <si>
    <t>Горох</t>
  </si>
  <si>
    <t>5 день.</t>
  </si>
  <si>
    <t>Каша молочная геркулесовая</t>
  </si>
  <si>
    <t>Геркулес</t>
  </si>
  <si>
    <t>Чай с лимоном</t>
  </si>
  <si>
    <t>Суп гороховый</t>
  </si>
  <si>
    <t xml:space="preserve">Соль </t>
  </si>
  <si>
    <t>Картофельная запеканка с мясом</t>
  </si>
  <si>
    <t>Мясо кур</t>
  </si>
  <si>
    <t xml:space="preserve">Яйцо </t>
  </si>
  <si>
    <t>Томатный соус</t>
  </si>
  <si>
    <t xml:space="preserve">Мука </t>
  </si>
  <si>
    <t>Изюм</t>
  </si>
  <si>
    <t>Котлета рыбная</t>
  </si>
  <si>
    <t xml:space="preserve">Кофейный напиток </t>
  </si>
  <si>
    <t>Плов фруктовый</t>
  </si>
  <si>
    <t>6 день.</t>
  </si>
  <si>
    <t>Суп с клёцками на курином бульоне</t>
  </si>
  <si>
    <t>Голубцы ленивые</t>
  </si>
  <si>
    <t>Гренка с сыром</t>
  </si>
  <si>
    <t>Сыр</t>
  </si>
  <si>
    <t>Овощное рагу</t>
  </si>
  <si>
    <t>7 день.</t>
  </si>
  <si>
    <t>Лапша домашняя на курином бульоне</t>
  </si>
  <si>
    <t>Суфле из отварного мяса кур с рисом</t>
  </si>
  <si>
    <t xml:space="preserve">Омлет </t>
  </si>
  <si>
    <t>8 день.</t>
  </si>
  <si>
    <t>Каша молочная манная</t>
  </si>
  <si>
    <t>Апельсин</t>
  </si>
  <si>
    <t>Суп рыбный с консервами «Сайра»</t>
  </si>
  <si>
    <t>Консервы «Сайра»</t>
  </si>
  <si>
    <t>Картофельное пюре</t>
  </si>
  <si>
    <t>9 день.</t>
  </si>
  <si>
    <t>Яблоко</t>
  </si>
  <si>
    <t>Гов. тушенка</t>
  </si>
  <si>
    <t>Рисовая крупа</t>
  </si>
  <si>
    <t>Биточек из мяса птицы и говядины</t>
  </si>
  <si>
    <t>Рыба «Минтай» по польски</t>
  </si>
  <si>
    <t>Рыба минтай</t>
  </si>
  <si>
    <t>Кофейный напиток</t>
  </si>
  <si>
    <t>10 день.</t>
  </si>
  <si>
    <t>11 день.</t>
  </si>
  <si>
    <t>12 день.</t>
  </si>
  <si>
    <t>13 день.</t>
  </si>
  <si>
    <t>14 день.</t>
  </si>
  <si>
    <t>15 день.</t>
  </si>
  <si>
    <t>16 день.</t>
  </si>
  <si>
    <t>17 день.</t>
  </si>
  <si>
    <t>18 день.</t>
  </si>
  <si>
    <t>19 день.</t>
  </si>
  <si>
    <t>20 день.</t>
  </si>
  <si>
    <t>Зеленый горошек</t>
  </si>
  <si>
    <t>Борщ с мясом кур, со сметаной</t>
  </si>
  <si>
    <t>Кукуруза</t>
  </si>
  <si>
    <t>Суп картофельный на курином бульоне</t>
  </si>
  <si>
    <t>Рулет мясо-куриный с яйцом и рисом</t>
  </si>
  <si>
    <t>Куриная грудка</t>
  </si>
  <si>
    <t>Картофель тушеный с говяжьей печенью</t>
  </si>
  <si>
    <t xml:space="preserve"> </t>
  </si>
  <si>
    <t>Булка со сливочным маслом</t>
  </si>
  <si>
    <t>Суп полевой на курином бульоне</t>
  </si>
  <si>
    <t>Шницель из куриного и говяжьего  мяса</t>
  </si>
  <si>
    <t>Тушёная капуста</t>
  </si>
  <si>
    <t>Каша молочная «Боярская»</t>
  </si>
  <si>
    <t>Масло шоколадное</t>
  </si>
  <si>
    <t>Суп манный с гренками на курином бульоне</t>
  </si>
  <si>
    <t>Крупа манная</t>
  </si>
  <si>
    <t>Тефтели рыбные</t>
  </si>
  <si>
    <t>Соус сметанно-томатный</t>
  </si>
  <si>
    <t>Геркулесовая каша</t>
  </si>
  <si>
    <t>Булка с сыром и сливочным маслом</t>
  </si>
  <si>
    <t>Щи из свежей капусты на курином бульоне</t>
  </si>
  <si>
    <t>Макаронные изделия</t>
  </si>
  <si>
    <t>Гуляш из куриного мяса</t>
  </si>
  <si>
    <t>Каша гречневая с маслом и сахаром</t>
  </si>
  <si>
    <t>Рассольник на курином бульоне со сметаной</t>
  </si>
  <si>
    <t>Огурцы солёные</t>
  </si>
  <si>
    <t>Перловая крупа</t>
  </si>
  <si>
    <t>Пирожок с повидлом</t>
  </si>
  <si>
    <t>Повидло</t>
  </si>
  <si>
    <t>Сельдь</t>
  </si>
  <si>
    <t>Зелёный горошек</t>
  </si>
  <si>
    <t>Солёный огурец</t>
  </si>
  <si>
    <t>Сосиска отварная</t>
  </si>
  <si>
    <t>Пудинг творожно-манный с кисельной подливой</t>
  </si>
  <si>
    <t>Сливочное масло</t>
  </si>
  <si>
    <t>Суп крестьянский на курином бульоне</t>
  </si>
  <si>
    <t>Кулеш рисовый молочный</t>
  </si>
  <si>
    <t>Булка с маслом, сыром</t>
  </si>
  <si>
    <t>Птица</t>
  </si>
  <si>
    <t>Компот из кураги</t>
  </si>
  <si>
    <t>Курага</t>
  </si>
  <si>
    <t xml:space="preserve">Сыр </t>
  </si>
  <si>
    <t>Морская капуста</t>
  </si>
  <si>
    <t>Соус сметано-томатный</t>
  </si>
  <si>
    <t>Булочка домашняя</t>
  </si>
  <si>
    <t>Булка с маслом и сыром</t>
  </si>
  <si>
    <t>Какао со сгущенным молоком</t>
  </si>
  <si>
    <t>Растительное масло</t>
  </si>
  <si>
    <t>Кофейный напиток с молоком</t>
  </si>
  <si>
    <t>Груша</t>
  </si>
  <si>
    <t>1</t>
  </si>
  <si>
    <t>Кефир</t>
  </si>
  <si>
    <t>Чай с сахаром и лимоном</t>
  </si>
  <si>
    <t>Ёжики из мяса птицы и говядины</t>
  </si>
  <si>
    <t>Компот из чернослива</t>
  </si>
  <si>
    <t>Чернослив</t>
  </si>
  <si>
    <t>Кофейный напиток  с молоком</t>
  </si>
  <si>
    <t>Булка с шоколадным маслом</t>
  </si>
  <si>
    <t>Рыба пикша</t>
  </si>
  <si>
    <t>Лавровый лист</t>
  </si>
  <si>
    <t xml:space="preserve">Творожный пудинг </t>
  </si>
  <si>
    <t>Кисельная подлива</t>
  </si>
  <si>
    <t>Кисель</t>
  </si>
  <si>
    <t>Мандарин</t>
  </si>
  <si>
    <t>Салат из моркови с изюмом</t>
  </si>
  <si>
    <t>Рыба Минтай</t>
  </si>
  <si>
    <t>Чай с сахаром и молоком</t>
  </si>
  <si>
    <t>Икра свекольная</t>
  </si>
  <si>
    <t>Свекла</t>
  </si>
  <si>
    <t>Кофе</t>
  </si>
  <si>
    <t>Суп с куриными фрикадельками и рисом</t>
  </si>
  <si>
    <t>Какао с молоком</t>
  </si>
  <si>
    <t>Компот из сухоруктов</t>
  </si>
  <si>
    <t>ВСЕГО:</t>
  </si>
  <si>
    <t>№ техн.  карты</t>
  </si>
  <si>
    <t>12</t>
  </si>
  <si>
    <t>44</t>
  </si>
  <si>
    <t>94</t>
  </si>
  <si>
    <t>Суп крем из разных овощей</t>
  </si>
  <si>
    <t>91</t>
  </si>
  <si>
    <t>33</t>
  </si>
  <si>
    <t>40</t>
  </si>
  <si>
    <t>59</t>
  </si>
  <si>
    <t>41</t>
  </si>
  <si>
    <t>11</t>
  </si>
  <si>
    <t>50</t>
  </si>
  <si>
    <t>68</t>
  </si>
  <si>
    <t>Оладьи с морковью</t>
  </si>
  <si>
    <t>20</t>
  </si>
  <si>
    <t>42</t>
  </si>
  <si>
    <t>86</t>
  </si>
  <si>
    <t>Сырники</t>
  </si>
  <si>
    <t>Кисель фруктовый (соус)</t>
  </si>
  <si>
    <t>16</t>
  </si>
  <si>
    <t>18</t>
  </si>
  <si>
    <t>88</t>
  </si>
  <si>
    <t>89</t>
  </si>
  <si>
    <t>Суп сборноовощной на курином бульоне</t>
  </si>
  <si>
    <t>61</t>
  </si>
  <si>
    <t>96</t>
  </si>
  <si>
    <t>65</t>
  </si>
  <si>
    <t>38</t>
  </si>
  <si>
    <t>5</t>
  </si>
  <si>
    <t>3</t>
  </si>
  <si>
    <t>6</t>
  </si>
  <si>
    <t>9</t>
  </si>
  <si>
    <t>2</t>
  </si>
  <si>
    <t>43</t>
  </si>
  <si>
    <t>57</t>
  </si>
  <si>
    <t>37</t>
  </si>
  <si>
    <t>93</t>
  </si>
  <si>
    <t>14</t>
  </si>
  <si>
    <t>Плов рисовый с мясом кур</t>
  </si>
  <si>
    <t>35</t>
  </si>
  <si>
    <t>58</t>
  </si>
  <si>
    <t>30</t>
  </si>
  <si>
    <t>32</t>
  </si>
  <si>
    <t>Каша гречневая рассыпчатая</t>
  </si>
  <si>
    <t>99</t>
  </si>
  <si>
    <t>Манные биточки с киселем</t>
  </si>
  <si>
    <t>66</t>
  </si>
  <si>
    <t>Кулеш молочный рисовый</t>
  </si>
  <si>
    <t>45</t>
  </si>
  <si>
    <t>8</t>
  </si>
  <si>
    <t>17</t>
  </si>
  <si>
    <t>Салат из моркови</t>
  </si>
  <si>
    <t>25</t>
  </si>
  <si>
    <t>39</t>
  </si>
  <si>
    <t>102</t>
  </si>
  <si>
    <t>31</t>
  </si>
  <si>
    <t>69</t>
  </si>
  <si>
    <t>Кулеш пшеный молочный</t>
  </si>
  <si>
    <t>47</t>
  </si>
  <si>
    <t>54</t>
  </si>
  <si>
    <t>36</t>
  </si>
  <si>
    <t>Оладьи из печени</t>
  </si>
  <si>
    <t>34</t>
  </si>
  <si>
    <t>Суп молочный с макаронными изделиями</t>
  </si>
  <si>
    <t>103</t>
  </si>
  <si>
    <t>Суп картофельный с крупой рисовой</t>
  </si>
  <si>
    <t>28</t>
  </si>
  <si>
    <t>29</t>
  </si>
  <si>
    <t>Каша геркулесовая</t>
  </si>
  <si>
    <t>105</t>
  </si>
  <si>
    <t>27</t>
  </si>
  <si>
    <t>26</t>
  </si>
  <si>
    <t>Вермишель отварная с  маслом с сахаром</t>
  </si>
  <si>
    <t xml:space="preserve">Вермишель  </t>
  </si>
  <si>
    <t>48</t>
  </si>
  <si>
    <t>15</t>
  </si>
  <si>
    <t>55</t>
  </si>
  <si>
    <t>Суп картофельный с фасолью на курином бульоне</t>
  </si>
  <si>
    <t>95</t>
  </si>
  <si>
    <t>24</t>
  </si>
  <si>
    <t>21</t>
  </si>
  <si>
    <t>22</t>
  </si>
  <si>
    <t>Суп картофельно-рыбный с пшеном</t>
  </si>
  <si>
    <t>92</t>
  </si>
  <si>
    <t>23</t>
  </si>
  <si>
    <t>75</t>
  </si>
  <si>
    <t>52</t>
  </si>
  <si>
    <t>72</t>
  </si>
  <si>
    <t xml:space="preserve">Вермишель </t>
  </si>
  <si>
    <t>98</t>
  </si>
  <si>
    <t>85</t>
  </si>
  <si>
    <t>Сухарики из хлеба пшеничного</t>
  </si>
  <si>
    <t>79</t>
  </si>
  <si>
    <t>Куриная грудка тушёная с овощами</t>
  </si>
  <si>
    <t>90</t>
  </si>
  <si>
    <t>97</t>
  </si>
  <si>
    <t>19</t>
  </si>
  <si>
    <t>Вода</t>
  </si>
  <si>
    <t>112</t>
  </si>
  <si>
    <t>115</t>
  </si>
  <si>
    <t>111</t>
  </si>
  <si>
    <t>121</t>
  </si>
  <si>
    <t>113</t>
  </si>
  <si>
    <t>114</t>
  </si>
  <si>
    <t>120</t>
  </si>
  <si>
    <t>122</t>
  </si>
  <si>
    <t>106</t>
  </si>
  <si>
    <t>51</t>
  </si>
  <si>
    <t>76</t>
  </si>
  <si>
    <t>70</t>
  </si>
  <si>
    <t>64</t>
  </si>
  <si>
    <t>82</t>
  </si>
  <si>
    <t>81</t>
  </si>
  <si>
    <t>78</t>
  </si>
  <si>
    <t>Винегрет</t>
  </si>
  <si>
    <t>Сельдь с луком и растительным маслом</t>
  </si>
  <si>
    <t>77</t>
  </si>
  <si>
    <t>Ёжик из рыбы Минтай</t>
  </si>
  <si>
    <t>Соус томатный</t>
  </si>
  <si>
    <t>63</t>
  </si>
  <si>
    <t>Кулеш молочный пшеный</t>
  </si>
  <si>
    <t>116</t>
  </si>
  <si>
    <t>Рулет с макаронами</t>
  </si>
  <si>
    <t>Свекла рубленная в сметанном соусе</t>
  </si>
  <si>
    <t>Суфле из вермишели и мяса птицы</t>
  </si>
  <si>
    <t>128</t>
  </si>
  <si>
    <t>132</t>
  </si>
  <si>
    <t>Овощное рагу с мясом птицы</t>
  </si>
  <si>
    <t>133</t>
  </si>
  <si>
    <t>Зразы картофельные с мясом</t>
  </si>
  <si>
    <t>131</t>
  </si>
  <si>
    <t>124</t>
  </si>
  <si>
    <t xml:space="preserve">Фасоль </t>
  </si>
  <si>
    <t>Йогурт</t>
  </si>
  <si>
    <t>Салат из свёклы с растительным маслом</t>
  </si>
  <si>
    <t>Кулеш пшенный молочный</t>
  </si>
  <si>
    <t>Вареники «ленивые»  со сливочным маслом</t>
  </si>
  <si>
    <t xml:space="preserve">Кофейный напиток  </t>
  </si>
  <si>
    <t>Крупа перловая</t>
  </si>
  <si>
    <t>Суп гречневый на курином бульоне</t>
  </si>
  <si>
    <t>Щи из морской капусты</t>
  </si>
  <si>
    <t xml:space="preserve">Плюшка </t>
  </si>
  <si>
    <t>130</t>
  </si>
  <si>
    <t>140</t>
  </si>
  <si>
    <t xml:space="preserve">Мясо птицы </t>
  </si>
  <si>
    <t xml:space="preserve">Булка с маслом </t>
  </si>
  <si>
    <t>Чай  с сахаром</t>
  </si>
  <si>
    <t xml:space="preserve">Гренка </t>
  </si>
  <si>
    <t xml:space="preserve">Чай с сахаром </t>
  </si>
  <si>
    <t>0.064</t>
  </si>
  <si>
    <t>1.380</t>
  </si>
  <si>
    <t>41.760</t>
  </si>
  <si>
    <t>1.386</t>
  </si>
  <si>
    <t>Макаронны отварные</t>
  </si>
  <si>
    <t>Салат из свежих огурцов</t>
  </si>
  <si>
    <t>Огурец</t>
  </si>
  <si>
    <t>87</t>
  </si>
  <si>
    <t>Салат из капусты с растительным маслом</t>
  </si>
  <si>
    <t>49</t>
  </si>
  <si>
    <t>Свекольник на курином бульоне со сметаной</t>
  </si>
  <si>
    <t>Салат "Витаминный"</t>
  </si>
  <si>
    <t>4</t>
  </si>
  <si>
    <t>Салат из свежих помидор</t>
  </si>
  <si>
    <t>Помидор</t>
  </si>
  <si>
    <t>Салат из моркови с кукурузой</t>
  </si>
  <si>
    <t xml:space="preserve">Салат из моркови </t>
  </si>
  <si>
    <t>Салат из свежей капусты с кукурузой</t>
  </si>
  <si>
    <t>84</t>
  </si>
  <si>
    <t xml:space="preserve">Булка с шоколадным маслом </t>
  </si>
  <si>
    <t>Кулеш пшённый молочный</t>
  </si>
  <si>
    <t>Печенье курабье</t>
  </si>
  <si>
    <t>Сушка Челночек</t>
  </si>
  <si>
    <t xml:space="preserve">Кисель </t>
  </si>
  <si>
    <t>Печенье овсяное</t>
  </si>
  <si>
    <t>108</t>
  </si>
  <si>
    <t>Печенье Курабье</t>
  </si>
  <si>
    <t>109</t>
  </si>
  <si>
    <t>Каша гречневая с молоком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</si>
</sst>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bscript"/>
      <sz val="12"/>
      <color indexed="8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u val="single"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u val="single"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sz val="2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73">
    <xf numFmtId="0" fontId="0" fillId="0" borderId="0" xfId="0" applyFont="1" applyAlignment="1">
      <alignment/>
    </xf>
    <xf numFmtId="0" fontId="57" fillId="0" borderId="10" xfId="0" applyFont="1" applyBorder="1" applyAlignment="1">
      <alignment vertical="top" wrapText="1"/>
    </xf>
    <xf numFmtId="0" fontId="58" fillId="0" borderId="11" xfId="0" applyFont="1" applyBorder="1" applyAlignment="1">
      <alignment vertical="top" wrapText="1"/>
    </xf>
    <xf numFmtId="0" fontId="57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58" fillId="33" borderId="11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57" fillId="33" borderId="10" xfId="0" applyFont="1" applyFill="1" applyBorder="1" applyAlignment="1">
      <alignment vertical="top" wrapText="1"/>
    </xf>
    <xf numFmtId="0" fontId="59" fillId="33" borderId="11" xfId="0" applyFont="1" applyFill="1" applyBorder="1" applyAlignment="1">
      <alignment vertical="top" wrapText="1"/>
    </xf>
    <xf numFmtId="0" fontId="60" fillId="33" borderId="11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4" fontId="0" fillId="34" borderId="0" xfId="0" applyNumberFormat="1" applyFill="1" applyBorder="1" applyAlignment="1">
      <alignment horizontal="center" vertical="center"/>
    </xf>
    <xf numFmtId="0" fontId="60" fillId="0" borderId="0" xfId="0" applyFont="1" applyBorder="1" applyAlignment="1">
      <alignment vertical="center" wrapText="1"/>
    </xf>
    <xf numFmtId="0" fontId="61" fillId="0" borderId="0" xfId="0" applyFont="1" applyBorder="1" applyAlignment="1">
      <alignment vertical="center"/>
    </xf>
    <xf numFmtId="0" fontId="57" fillId="0" borderId="10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57" fillId="0" borderId="0" xfId="0" applyFont="1" applyBorder="1" applyAlignment="1">
      <alignment vertical="top" wrapText="1"/>
    </xf>
    <xf numFmtId="0" fontId="57" fillId="33" borderId="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58" fillId="0" borderId="11" xfId="0" applyFont="1" applyBorder="1" applyAlignment="1">
      <alignment vertical="center" wrapText="1"/>
    </xf>
    <xf numFmtId="0" fontId="59" fillId="0" borderId="11" xfId="0" applyFont="1" applyBorder="1" applyAlignment="1">
      <alignment vertical="center" wrapText="1"/>
    </xf>
    <xf numFmtId="4" fontId="0" fillId="34" borderId="0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vertical="top" wrapText="1"/>
    </xf>
    <xf numFmtId="0" fontId="60" fillId="0" borderId="11" xfId="0" applyFont="1" applyBorder="1" applyAlignment="1">
      <alignment vertical="top" wrapText="1"/>
    </xf>
    <xf numFmtId="0" fontId="60" fillId="0" borderId="12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57" fillId="0" borderId="11" xfId="0" applyFont="1" applyBorder="1" applyAlignment="1">
      <alignment horizontal="center" wrapText="1"/>
    </xf>
    <xf numFmtId="0" fontId="60" fillId="0" borderId="11" xfId="0" applyFont="1" applyBorder="1" applyAlignment="1">
      <alignment horizontal="center" wrapText="1"/>
    </xf>
    <xf numFmtId="0" fontId="57" fillId="34" borderId="0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vertical="center" wrapText="1"/>
    </xf>
    <xf numFmtId="0" fontId="59" fillId="33" borderId="11" xfId="0" applyFont="1" applyFill="1" applyBorder="1" applyAlignment="1">
      <alignment vertical="center" wrapText="1"/>
    </xf>
    <xf numFmtId="0" fontId="60" fillId="33" borderId="11" xfId="0" applyFont="1" applyFill="1" applyBorder="1" applyAlignment="1">
      <alignment horizontal="center" wrapText="1"/>
    </xf>
    <xf numFmtId="0" fontId="59" fillId="33" borderId="12" xfId="0" applyFont="1" applyFill="1" applyBorder="1" applyAlignment="1">
      <alignment vertical="center" wrapText="1"/>
    </xf>
    <xf numFmtId="0" fontId="60" fillId="33" borderId="10" xfId="0" applyFont="1" applyFill="1" applyBorder="1" applyAlignment="1">
      <alignment vertical="top" wrapText="1"/>
    </xf>
    <xf numFmtId="49" fontId="57" fillId="0" borderId="11" xfId="0" applyNumberFormat="1" applyFont="1" applyBorder="1" applyAlignment="1">
      <alignment horizontal="center" vertical="center" wrapText="1"/>
    </xf>
    <xf numFmtId="0" fontId="57" fillId="33" borderId="12" xfId="0" applyFont="1" applyFill="1" applyBorder="1" applyAlignment="1">
      <alignment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0" fillId="34" borderId="12" xfId="0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0" fontId="58" fillId="34" borderId="11" xfId="0" applyFont="1" applyFill="1" applyBorder="1" applyAlignment="1">
      <alignment vertical="top" wrapText="1"/>
    </xf>
    <xf numFmtId="0" fontId="59" fillId="34" borderId="11" xfId="0" applyFont="1" applyFill="1" applyBorder="1" applyAlignment="1">
      <alignment vertical="top" wrapText="1"/>
    </xf>
    <xf numFmtId="0" fontId="57" fillId="34" borderId="10" xfId="0" applyFont="1" applyFill="1" applyBorder="1" applyAlignment="1">
      <alignment vertical="top" wrapText="1"/>
    </xf>
    <xf numFmtId="0" fontId="57" fillId="34" borderId="11" xfId="0" applyFont="1" applyFill="1" applyBorder="1" applyAlignment="1">
      <alignment vertical="top" wrapText="1"/>
    </xf>
    <xf numFmtId="0" fontId="57" fillId="33" borderId="13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vertical="top" wrapText="1"/>
    </xf>
    <xf numFmtId="0" fontId="57" fillId="33" borderId="11" xfId="0" applyFont="1" applyFill="1" applyBorder="1" applyAlignment="1">
      <alignment vertical="top" wrapText="1"/>
    </xf>
    <xf numFmtId="0" fontId="60" fillId="33" borderId="10" xfId="0" applyFont="1" applyFill="1" applyBorder="1" applyAlignment="1">
      <alignment vertical="center" wrapText="1"/>
    </xf>
    <xf numFmtId="180" fontId="60" fillId="33" borderId="11" xfId="0" applyNumberFormat="1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34" borderId="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/>
    </xf>
    <xf numFmtId="0" fontId="60" fillId="33" borderId="12" xfId="0" applyFont="1" applyFill="1" applyBorder="1" applyAlignment="1">
      <alignment horizontal="center" wrapText="1"/>
    </xf>
    <xf numFmtId="0" fontId="48" fillId="33" borderId="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vertical="center" wrapText="1"/>
    </xf>
    <xf numFmtId="0" fontId="60" fillId="33" borderId="11" xfId="0" applyFont="1" applyFill="1" applyBorder="1" applyAlignment="1">
      <alignment vertical="top" wrapText="1"/>
    </xf>
    <xf numFmtId="0" fontId="60" fillId="33" borderId="12" xfId="0" applyFont="1" applyFill="1" applyBorder="1" applyAlignment="1">
      <alignment vertical="top" wrapText="1"/>
    </xf>
    <xf numFmtId="0" fontId="57" fillId="0" borderId="13" xfId="0" applyFont="1" applyBorder="1" applyAlignment="1">
      <alignment horizontal="center" wrapText="1"/>
    </xf>
    <xf numFmtId="0" fontId="60" fillId="33" borderId="13" xfId="0" applyFont="1" applyFill="1" applyBorder="1" applyAlignment="1">
      <alignment horizontal="center" wrapText="1"/>
    </xf>
    <xf numFmtId="0" fontId="60" fillId="34" borderId="10" xfId="0" applyFont="1" applyFill="1" applyBorder="1" applyAlignment="1">
      <alignment vertical="top" wrapText="1"/>
    </xf>
    <xf numFmtId="180" fontId="57" fillId="0" borderId="11" xfId="0" applyNumberFormat="1" applyFont="1" applyBorder="1" applyAlignment="1">
      <alignment horizontal="center" vertical="center" wrapText="1"/>
    </xf>
    <xf numFmtId="180" fontId="60" fillId="0" borderId="11" xfId="0" applyNumberFormat="1" applyFont="1" applyBorder="1" applyAlignment="1">
      <alignment horizontal="center" vertical="center" wrapText="1"/>
    </xf>
    <xf numFmtId="4" fontId="60" fillId="33" borderId="11" xfId="0" applyNumberFormat="1" applyFont="1" applyFill="1" applyBorder="1" applyAlignment="1">
      <alignment horizontal="center" vertical="center" wrapText="1"/>
    </xf>
    <xf numFmtId="4" fontId="57" fillId="0" borderId="14" xfId="0" applyNumberFormat="1" applyFont="1" applyBorder="1" applyAlignment="1">
      <alignment horizontal="center" vertical="center" wrapText="1"/>
    </xf>
    <xf numFmtId="4" fontId="60" fillId="0" borderId="11" xfId="0" applyNumberFormat="1" applyFont="1" applyBorder="1" applyAlignment="1">
      <alignment horizontal="center" vertical="center" wrapText="1"/>
    </xf>
    <xf numFmtId="180" fontId="60" fillId="33" borderId="12" xfId="0" applyNumberFormat="1" applyFont="1" applyFill="1" applyBorder="1" applyAlignment="1">
      <alignment horizontal="center" vertical="center" wrapText="1"/>
    </xf>
    <xf numFmtId="4" fontId="57" fillId="0" borderId="11" xfId="0" applyNumberFormat="1" applyFont="1" applyBorder="1" applyAlignment="1">
      <alignment horizontal="center" vertical="center" wrapText="1"/>
    </xf>
    <xf numFmtId="4" fontId="57" fillId="0" borderId="12" xfId="0" applyNumberFormat="1" applyFont="1" applyBorder="1" applyAlignment="1">
      <alignment horizontal="center" vertical="center" wrapText="1"/>
    </xf>
    <xf numFmtId="4" fontId="60" fillId="33" borderId="12" xfId="0" applyNumberFormat="1" applyFont="1" applyFill="1" applyBorder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180" fontId="60" fillId="33" borderId="11" xfId="0" applyNumberFormat="1" applyFont="1" applyFill="1" applyBorder="1" applyAlignment="1">
      <alignment horizontal="center" wrapText="1"/>
    </xf>
    <xf numFmtId="180" fontId="57" fillId="0" borderId="11" xfId="0" applyNumberFormat="1" applyFont="1" applyBorder="1" applyAlignment="1">
      <alignment horizontal="center" wrapText="1"/>
    </xf>
    <xf numFmtId="4" fontId="60" fillId="33" borderId="11" xfId="0" applyNumberFormat="1" applyFont="1" applyFill="1" applyBorder="1" applyAlignment="1">
      <alignment horizontal="center" wrapText="1"/>
    </xf>
    <xf numFmtId="4" fontId="57" fillId="0" borderId="11" xfId="0" applyNumberFormat="1" applyFont="1" applyBorder="1" applyAlignment="1">
      <alignment horizontal="center" wrapText="1"/>
    </xf>
    <xf numFmtId="4" fontId="57" fillId="34" borderId="12" xfId="0" applyNumberFormat="1" applyFont="1" applyFill="1" applyBorder="1" applyAlignment="1">
      <alignment horizontal="center" wrapText="1"/>
    </xf>
    <xf numFmtId="4" fontId="60" fillId="33" borderId="12" xfId="0" applyNumberFormat="1" applyFont="1" applyFill="1" applyBorder="1" applyAlignment="1">
      <alignment horizontal="center" wrapText="1"/>
    </xf>
    <xf numFmtId="4" fontId="60" fillId="0" borderId="11" xfId="0" applyNumberFormat="1" applyFont="1" applyBorder="1" applyAlignment="1">
      <alignment horizontal="center" wrapText="1"/>
    </xf>
    <xf numFmtId="180" fontId="60" fillId="33" borderId="13" xfId="0" applyNumberFormat="1" applyFont="1" applyFill="1" applyBorder="1" applyAlignment="1">
      <alignment horizontal="center" vertical="center" wrapText="1"/>
    </xf>
    <xf numFmtId="180" fontId="57" fillId="33" borderId="13" xfId="0" applyNumberFormat="1" applyFont="1" applyFill="1" applyBorder="1" applyAlignment="1">
      <alignment horizontal="center" vertical="center" wrapText="1"/>
    </xf>
    <xf numFmtId="180" fontId="60" fillId="34" borderId="11" xfId="0" applyNumberFormat="1" applyFont="1" applyFill="1" applyBorder="1" applyAlignment="1">
      <alignment horizontal="center" vertical="center" wrapText="1"/>
    </xf>
    <xf numFmtId="4" fontId="60" fillId="33" borderId="13" xfId="0" applyNumberFormat="1" applyFont="1" applyFill="1" applyBorder="1" applyAlignment="1">
      <alignment horizontal="center" vertical="center" wrapText="1"/>
    </xf>
    <xf numFmtId="4" fontId="60" fillId="34" borderId="11" xfId="0" applyNumberFormat="1" applyFont="1" applyFill="1" applyBorder="1" applyAlignment="1">
      <alignment horizontal="center" vertical="center" wrapText="1"/>
    </xf>
    <xf numFmtId="180" fontId="57" fillId="34" borderId="11" xfId="0" applyNumberFormat="1" applyFont="1" applyFill="1" applyBorder="1" applyAlignment="1">
      <alignment horizontal="center" vertical="center" wrapText="1"/>
    </xf>
    <xf numFmtId="4" fontId="60" fillId="33" borderId="10" xfId="0" applyNumberFormat="1" applyFont="1" applyFill="1" applyBorder="1" applyAlignment="1">
      <alignment horizontal="center" vertical="center" wrapText="1"/>
    </xf>
    <xf numFmtId="180" fontId="57" fillId="0" borderId="13" xfId="0" applyNumberFormat="1" applyFont="1" applyBorder="1" applyAlignment="1">
      <alignment horizontal="center" wrapText="1"/>
    </xf>
    <xf numFmtId="180" fontId="60" fillId="33" borderId="13" xfId="0" applyNumberFormat="1" applyFont="1" applyFill="1" applyBorder="1" applyAlignment="1">
      <alignment horizontal="center" wrapText="1"/>
    </xf>
    <xf numFmtId="180" fontId="60" fillId="33" borderId="12" xfId="0" applyNumberFormat="1" applyFont="1" applyFill="1" applyBorder="1" applyAlignment="1">
      <alignment horizontal="center" wrapText="1"/>
    </xf>
    <xf numFmtId="4" fontId="57" fillId="0" borderId="13" xfId="0" applyNumberFormat="1" applyFont="1" applyBorder="1" applyAlignment="1">
      <alignment horizontal="center" wrapText="1"/>
    </xf>
    <xf numFmtId="4" fontId="60" fillId="33" borderId="13" xfId="0" applyNumberFormat="1" applyFont="1" applyFill="1" applyBorder="1" applyAlignment="1">
      <alignment horizontal="center" wrapText="1"/>
    </xf>
    <xf numFmtId="0" fontId="63" fillId="34" borderId="11" xfId="0" applyFont="1" applyFill="1" applyBorder="1" applyAlignment="1">
      <alignment vertical="top" wrapText="1"/>
    </xf>
    <xf numFmtId="4" fontId="60" fillId="0" borderId="12" xfId="0" applyNumberFormat="1" applyFont="1" applyBorder="1" applyAlignment="1">
      <alignment horizontal="center" vertical="center"/>
    </xf>
    <xf numFmtId="4" fontId="57" fillId="34" borderId="12" xfId="0" applyNumberFormat="1" applyFont="1" applyFill="1" applyBorder="1" applyAlignment="1">
      <alignment horizontal="center" vertical="center"/>
    </xf>
    <xf numFmtId="4" fontId="60" fillId="33" borderId="12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64" fillId="0" borderId="15" xfId="0" applyFont="1" applyBorder="1" applyAlignment="1">
      <alignment/>
    </xf>
    <xf numFmtId="0" fontId="64" fillId="0" borderId="16" xfId="0" applyFont="1" applyBorder="1" applyAlignment="1">
      <alignment/>
    </xf>
    <xf numFmtId="0" fontId="65" fillId="0" borderId="0" xfId="0" applyFont="1" applyAlignment="1">
      <alignment/>
    </xf>
    <xf numFmtId="4" fontId="57" fillId="0" borderId="12" xfId="0" applyNumberFormat="1" applyFont="1" applyBorder="1" applyAlignment="1">
      <alignment horizontal="center" vertical="center"/>
    </xf>
    <xf numFmtId="0" fontId="64" fillId="34" borderId="0" xfId="0" applyFont="1" applyFill="1" applyAlignment="1">
      <alignment/>
    </xf>
    <xf numFmtId="0" fontId="57" fillId="0" borderId="12" xfId="0" applyFont="1" applyBorder="1" applyAlignment="1">
      <alignment/>
    </xf>
    <xf numFmtId="0" fontId="60" fillId="33" borderId="12" xfId="0" applyFont="1" applyFill="1" applyBorder="1" applyAlignment="1">
      <alignment/>
    </xf>
    <xf numFmtId="0" fontId="60" fillId="0" borderId="12" xfId="0" applyFont="1" applyBorder="1" applyAlignment="1">
      <alignment/>
    </xf>
    <xf numFmtId="0" fontId="60" fillId="0" borderId="14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top" wrapText="1"/>
    </xf>
    <xf numFmtId="0" fontId="60" fillId="0" borderId="11" xfId="0" applyFont="1" applyBorder="1" applyAlignment="1">
      <alignment horizontal="center" vertical="top" wrapText="1"/>
    </xf>
    <xf numFmtId="4" fontId="57" fillId="0" borderId="13" xfId="0" applyNumberFormat="1" applyFont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top" wrapText="1"/>
    </xf>
    <xf numFmtId="0" fontId="60" fillId="33" borderId="13" xfId="0" applyFont="1" applyFill="1" applyBorder="1" applyAlignment="1">
      <alignment horizontal="center" vertical="top" wrapText="1"/>
    </xf>
    <xf numFmtId="0" fontId="60" fillId="33" borderId="11" xfId="0" applyFont="1" applyFill="1" applyBorder="1" applyAlignment="1">
      <alignment horizontal="center" vertical="top" wrapText="1"/>
    </xf>
    <xf numFmtId="0" fontId="60" fillId="0" borderId="11" xfId="0" applyFont="1" applyBorder="1" applyAlignment="1">
      <alignment vertical="center" wrapText="1"/>
    </xf>
    <xf numFmtId="0" fontId="60" fillId="33" borderId="11" xfId="0" applyFont="1" applyFill="1" applyBorder="1" applyAlignment="1">
      <alignment vertical="center" wrapText="1"/>
    </xf>
    <xf numFmtId="0" fontId="57" fillId="0" borderId="0" xfId="0" applyFont="1" applyAlignment="1">
      <alignment/>
    </xf>
    <xf numFmtId="4" fontId="60" fillId="33" borderId="10" xfId="0" applyNumberFormat="1" applyFont="1" applyFill="1" applyBorder="1" applyAlignment="1">
      <alignment horizontal="center" vertical="top" wrapText="1"/>
    </xf>
    <xf numFmtId="0" fontId="60" fillId="33" borderId="17" xfId="0" applyFont="1" applyFill="1" applyBorder="1" applyAlignment="1">
      <alignment vertical="top" wrapText="1"/>
    </xf>
    <xf numFmtId="0" fontId="58" fillId="33" borderId="16" xfId="0" applyFont="1" applyFill="1" applyBorder="1" applyAlignment="1">
      <alignment vertical="top" wrapText="1"/>
    </xf>
    <xf numFmtId="0" fontId="57" fillId="34" borderId="12" xfId="0" applyFont="1" applyFill="1" applyBorder="1" applyAlignment="1">
      <alignment vertical="top" wrapText="1"/>
    </xf>
    <xf numFmtId="0" fontId="57" fillId="34" borderId="13" xfId="0" applyFont="1" applyFill="1" applyBorder="1" applyAlignment="1">
      <alignment vertical="top" wrapText="1"/>
    </xf>
    <xf numFmtId="4" fontId="60" fillId="33" borderId="17" xfId="0" applyNumberFormat="1" applyFont="1" applyFill="1" applyBorder="1" applyAlignment="1">
      <alignment horizontal="center" vertical="center" wrapText="1"/>
    </xf>
    <xf numFmtId="4" fontId="57" fillId="0" borderId="13" xfId="0" applyNumberFormat="1" applyFont="1" applyBorder="1" applyAlignment="1">
      <alignment horizontal="center" vertical="center" wrapText="1"/>
    </xf>
    <xf numFmtId="0" fontId="60" fillId="34" borderId="10" xfId="0" applyFont="1" applyFill="1" applyBorder="1" applyAlignment="1">
      <alignment vertical="center" wrapText="1"/>
    </xf>
    <xf numFmtId="0" fontId="58" fillId="34" borderId="11" xfId="0" applyFont="1" applyFill="1" applyBorder="1" applyAlignment="1">
      <alignment vertical="center" wrapText="1"/>
    </xf>
    <xf numFmtId="4" fontId="60" fillId="33" borderId="13" xfId="0" applyNumberFormat="1" applyFont="1" applyFill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60" fillId="34" borderId="14" xfId="0" applyFont="1" applyFill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center" vertical="center" wrapText="1"/>
    </xf>
    <xf numFmtId="0" fontId="57" fillId="0" borderId="15" xfId="0" applyFont="1" applyBorder="1" applyAlignment="1">
      <alignment/>
    </xf>
    <xf numFmtId="0" fontId="57" fillId="0" borderId="16" xfId="0" applyFont="1" applyBorder="1" applyAlignment="1">
      <alignment/>
    </xf>
    <xf numFmtId="0" fontId="64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60" fillId="33" borderId="13" xfId="0" applyFont="1" applyFill="1" applyBorder="1" applyAlignment="1">
      <alignment vertical="top" wrapText="1"/>
    </xf>
    <xf numFmtId="4" fontId="57" fillId="0" borderId="12" xfId="0" applyNumberFormat="1" applyFont="1" applyBorder="1" applyAlignment="1">
      <alignment horizontal="center"/>
    </xf>
    <xf numFmtId="4" fontId="57" fillId="0" borderId="12" xfId="0" applyNumberFormat="1" applyFont="1" applyBorder="1" applyAlignment="1">
      <alignment horizontal="center" wrapText="1"/>
    </xf>
    <xf numFmtId="4" fontId="57" fillId="0" borderId="10" xfId="0" applyNumberFormat="1" applyFont="1" applyBorder="1" applyAlignment="1">
      <alignment horizontal="center" wrapText="1"/>
    </xf>
    <xf numFmtId="4" fontId="60" fillId="33" borderId="10" xfId="0" applyNumberFormat="1" applyFont="1" applyFill="1" applyBorder="1" applyAlignment="1">
      <alignment horizontal="center" wrapText="1"/>
    </xf>
    <xf numFmtId="0" fontId="60" fillId="0" borderId="11" xfId="0" applyFont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4" fontId="57" fillId="34" borderId="11" xfId="0" applyNumberFormat="1" applyFont="1" applyFill="1" applyBorder="1" applyAlignment="1">
      <alignment horizontal="center" vertical="center" wrapText="1"/>
    </xf>
    <xf numFmtId="4" fontId="57" fillId="34" borderId="11" xfId="0" applyNumberFormat="1" applyFont="1" applyFill="1" applyBorder="1" applyAlignment="1">
      <alignment horizontal="center" vertical="center"/>
    </xf>
    <xf numFmtId="0" fontId="60" fillId="34" borderId="11" xfId="0" applyFont="1" applyFill="1" applyBorder="1" applyAlignment="1">
      <alignment vertical="top" wrapText="1"/>
    </xf>
    <xf numFmtId="4" fontId="60" fillId="33" borderId="11" xfId="0" applyNumberFormat="1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 wrapText="1"/>
    </xf>
    <xf numFmtId="4" fontId="57" fillId="34" borderId="10" xfId="0" applyNumberFormat="1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4" fontId="57" fillId="34" borderId="13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57" fillId="34" borderId="13" xfId="0" applyFont="1" applyFill="1" applyBorder="1" applyAlignment="1">
      <alignment horizontal="center" vertical="center" wrapText="1"/>
    </xf>
    <xf numFmtId="4" fontId="57" fillId="34" borderId="13" xfId="0" applyNumberFormat="1" applyFont="1" applyFill="1" applyBorder="1" applyAlignment="1">
      <alignment horizontal="center" vertical="center" wrapText="1"/>
    </xf>
    <xf numFmtId="0" fontId="65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60" fillId="0" borderId="11" xfId="0" applyFont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center" vertical="center" wrapText="1"/>
    </xf>
    <xf numFmtId="4" fontId="66" fillId="0" borderId="0" xfId="0" applyNumberFormat="1" applyFont="1" applyAlignment="1">
      <alignment horizontal="center"/>
    </xf>
    <xf numFmtId="0" fontId="66" fillId="0" borderId="0" xfId="0" applyFont="1" applyAlignment="1">
      <alignment horizontal="center"/>
    </xf>
    <xf numFmtId="4" fontId="66" fillId="0" borderId="0" xfId="0" applyNumberFormat="1" applyFont="1" applyBorder="1" applyAlignment="1">
      <alignment horizontal="center"/>
    </xf>
    <xf numFmtId="4" fontId="67" fillId="0" borderId="0" xfId="0" applyNumberFormat="1" applyFont="1" applyBorder="1" applyAlignment="1">
      <alignment horizontal="center"/>
    </xf>
    <xf numFmtId="0" fontId="60" fillId="0" borderId="11" xfId="0" applyFont="1" applyBorder="1" applyAlignment="1">
      <alignment horizontal="center" vertical="center" wrapText="1"/>
    </xf>
    <xf numFmtId="49" fontId="64" fillId="0" borderId="0" xfId="0" applyNumberFormat="1" applyFont="1" applyAlignment="1">
      <alignment/>
    </xf>
    <xf numFmtId="49" fontId="60" fillId="0" borderId="12" xfId="0" applyNumberFormat="1" applyFont="1" applyBorder="1" applyAlignment="1">
      <alignment horizontal="center" vertical="center" wrapText="1"/>
    </xf>
    <xf numFmtId="49" fontId="60" fillId="33" borderId="10" xfId="0" applyNumberFormat="1" applyFont="1" applyFill="1" applyBorder="1" applyAlignment="1">
      <alignment horizontal="center" vertical="center" wrapText="1"/>
    </xf>
    <xf numFmtId="49" fontId="57" fillId="0" borderId="12" xfId="0" applyNumberFormat="1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49" fontId="57" fillId="0" borderId="14" xfId="0" applyNumberFormat="1" applyFont="1" applyBorder="1" applyAlignment="1">
      <alignment horizontal="center" vertical="center" wrapText="1"/>
    </xf>
    <xf numFmtId="49" fontId="60" fillId="33" borderId="11" xfId="0" applyNumberFormat="1" applyFont="1" applyFill="1" applyBorder="1" applyAlignment="1">
      <alignment horizontal="center" vertical="center" wrapText="1"/>
    </xf>
    <xf numFmtId="49" fontId="60" fillId="0" borderId="11" xfId="0" applyNumberFormat="1" applyFont="1" applyBorder="1" applyAlignment="1">
      <alignment horizontal="center" vertical="center" wrapText="1"/>
    </xf>
    <xf numFmtId="4" fontId="57" fillId="34" borderId="12" xfId="0" applyNumberFormat="1" applyFont="1" applyFill="1" applyBorder="1" applyAlignment="1">
      <alignment horizontal="center" vertical="center" wrapText="1"/>
    </xf>
    <xf numFmtId="180" fontId="57" fillId="33" borderId="11" xfId="0" applyNumberFormat="1" applyFont="1" applyFill="1" applyBorder="1" applyAlignment="1">
      <alignment horizontal="center" vertical="center" wrapText="1"/>
    </xf>
    <xf numFmtId="49" fontId="57" fillId="0" borderId="0" xfId="0" applyNumberFormat="1" applyFont="1" applyBorder="1" applyAlignment="1">
      <alignment/>
    </xf>
    <xf numFmtId="49" fontId="57" fillId="0" borderId="0" xfId="0" applyNumberFormat="1" applyFont="1" applyAlignment="1">
      <alignment/>
    </xf>
    <xf numFmtId="49" fontId="60" fillId="33" borderId="11" xfId="0" applyNumberFormat="1" applyFont="1" applyFill="1" applyBorder="1" applyAlignment="1">
      <alignment horizontal="center" wrapText="1"/>
    </xf>
    <xf numFmtId="49" fontId="57" fillId="0" borderId="11" xfId="0" applyNumberFormat="1" applyFont="1" applyBorder="1" applyAlignment="1">
      <alignment horizontal="center" wrapText="1"/>
    </xf>
    <xf numFmtId="49" fontId="60" fillId="34" borderId="11" xfId="0" applyNumberFormat="1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vertical="center" wrapText="1"/>
    </xf>
    <xf numFmtId="0" fontId="57" fillId="34" borderId="11" xfId="0" applyFont="1" applyFill="1" applyBorder="1" applyAlignment="1">
      <alignment vertical="center" wrapText="1"/>
    </xf>
    <xf numFmtId="49" fontId="57" fillId="34" borderId="11" xfId="0" applyNumberFormat="1" applyFont="1" applyFill="1" applyBorder="1" applyAlignment="1">
      <alignment horizontal="center" vertical="center" wrapText="1"/>
    </xf>
    <xf numFmtId="49" fontId="60" fillId="0" borderId="14" xfId="0" applyNumberFormat="1" applyFont="1" applyBorder="1" applyAlignment="1">
      <alignment horizontal="center" vertical="center" wrapText="1"/>
    </xf>
    <xf numFmtId="49" fontId="60" fillId="33" borderId="13" xfId="0" applyNumberFormat="1" applyFont="1" applyFill="1" applyBorder="1" applyAlignment="1">
      <alignment horizontal="center" vertical="center" wrapText="1"/>
    </xf>
    <xf numFmtId="49" fontId="64" fillId="34" borderId="0" xfId="0" applyNumberFormat="1" applyFont="1" applyFill="1" applyAlignment="1">
      <alignment/>
    </xf>
    <xf numFmtId="49" fontId="60" fillId="34" borderId="14" xfId="0" applyNumberFormat="1" applyFont="1" applyFill="1" applyBorder="1" applyAlignment="1">
      <alignment horizontal="center" vertical="center" wrapText="1"/>
    </xf>
    <xf numFmtId="49" fontId="57" fillId="0" borderId="13" xfId="0" applyNumberFormat="1" applyFont="1" applyBorder="1" applyAlignment="1">
      <alignment horizontal="center" wrapText="1"/>
    </xf>
    <xf numFmtId="49" fontId="60" fillId="33" borderId="13" xfId="0" applyNumberFormat="1" applyFont="1" applyFill="1" applyBorder="1" applyAlignment="1">
      <alignment horizontal="center" wrapText="1"/>
    </xf>
    <xf numFmtId="49" fontId="60" fillId="33" borderId="12" xfId="0" applyNumberFormat="1" applyFont="1" applyFill="1" applyBorder="1" applyAlignment="1">
      <alignment horizontal="center" wrapText="1"/>
    </xf>
    <xf numFmtId="49" fontId="57" fillId="34" borderId="13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60" fillId="0" borderId="11" xfId="0" applyFont="1" applyBorder="1" applyAlignment="1">
      <alignment horizontal="center" vertical="center" wrapText="1"/>
    </xf>
    <xf numFmtId="49" fontId="60" fillId="33" borderId="17" xfId="0" applyNumberFormat="1" applyFont="1" applyFill="1" applyBorder="1" applyAlignment="1">
      <alignment horizontal="center" vertical="center" wrapText="1"/>
    </xf>
    <xf numFmtId="49" fontId="57" fillId="0" borderId="13" xfId="0" applyNumberFormat="1" applyFont="1" applyBorder="1" applyAlignment="1">
      <alignment horizontal="center" vertical="center" wrapText="1"/>
    </xf>
    <xf numFmtId="49" fontId="60" fillId="33" borderId="12" xfId="0" applyNumberFormat="1" applyFont="1" applyFill="1" applyBorder="1" applyAlignment="1">
      <alignment horizontal="center" vertical="center" wrapText="1"/>
    </xf>
    <xf numFmtId="0" fontId="68" fillId="34" borderId="11" xfId="0" applyFont="1" applyFill="1" applyBorder="1" applyAlignment="1">
      <alignment vertical="top" wrapText="1"/>
    </xf>
    <xf numFmtId="4" fontId="60" fillId="0" borderId="12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60" fillId="0" borderId="11" xfId="0" applyFont="1" applyBorder="1" applyAlignment="1">
      <alignment horizontal="center" vertical="center" wrapText="1"/>
    </xf>
    <xf numFmtId="4" fontId="48" fillId="33" borderId="0" xfId="0" applyNumberFormat="1" applyFont="1" applyFill="1" applyBorder="1" applyAlignment="1">
      <alignment horizontal="center" vertical="center"/>
    </xf>
    <xf numFmtId="4" fontId="48" fillId="34" borderId="0" xfId="0" applyNumberFormat="1" applyFont="1" applyFill="1" applyBorder="1" applyAlignment="1">
      <alignment horizontal="center" vertical="center"/>
    </xf>
    <xf numFmtId="0" fontId="65" fillId="34" borderId="0" xfId="0" applyFont="1" applyFill="1" applyAlignment="1">
      <alignment/>
    </xf>
    <xf numFmtId="0" fontId="60" fillId="0" borderId="11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vertical="top" wrapText="1"/>
    </xf>
    <xf numFmtId="0" fontId="58" fillId="0" borderId="11" xfId="0" applyFont="1" applyFill="1" applyBorder="1" applyAlignment="1">
      <alignment vertical="top" wrapText="1"/>
    </xf>
    <xf numFmtId="0" fontId="60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4" fontId="57" fillId="35" borderId="12" xfId="0" applyNumberFormat="1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vertical="top" wrapText="1"/>
    </xf>
    <xf numFmtId="0" fontId="60" fillId="0" borderId="11" xfId="0" applyFont="1" applyBorder="1" applyAlignment="1">
      <alignment horizontal="center" vertical="center" wrapText="1"/>
    </xf>
    <xf numFmtId="4" fontId="57" fillId="33" borderId="12" xfId="0" applyNumberFormat="1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vertical="top" wrapText="1"/>
    </xf>
    <xf numFmtId="0" fontId="69" fillId="33" borderId="12" xfId="0" applyFont="1" applyFill="1" applyBorder="1" applyAlignment="1">
      <alignment vertical="center" wrapText="1"/>
    </xf>
    <xf numFmtId="0" fontId="70" fillId="0" borderId="10" xfId="0" applyFont="1" applyBorder="1" applyAlignment="1">
      <alignment vertical="center" wrapText="1"/>
    </xf>
    <xf numFmtId="0" fontId="69" fillId="33" borderId="10" xfId="0" applyFont="1" applyFill="1" applyBorder="1" applyAlignment="1">
      <alignment vertical="center" wrapText="1"/>
    </xf>
    <xf numFmtId="0" fontId="70" fillId="0" borderId="11" xfId="0" applyFont="1" applyBorder="1" applyAlignment="1">
      <alignment vertical="top" wrapText="1"/>
    </xf>
    <xf numFmtId="0" fontId="69" fillId="33" borderId="10" xfId="0" applyFont="1" applyFill="1" applyBorder="1" applyAlignment="1">
      <alignment vertical="top" wrapText="1"/>
    </xf>
    <xf numFmtId="0" fontId="70" fillId="0" borderId="10" xfId="0" applyFont="1" applyBorder="1" applyAlignment="1">
      <alignment vertical="top" wrapText="1"/>
    </xf>
    <xf numFmtId="0" fontId="71" fillId="33" borderId="10" xfId="0" applyFont="1" applyFill="1" applyBorder="1" applyAlignment="1">
      <alignment vertical="center" wrapText="1"/>
    </xf>
    <xf numFmtId="0" fontId="69" fillId="33" borderId="12" xfId="0" applyFont="1" applyFill="1" applyBorder="1" applyAlignment="1">
      <alignment vertical="top" wrapText="1"/>
    </xf>
    <xf numFmtId="0" fontId="70" fillId="34" borderId="12" xfId="0" applyFont="1" applyFill="1" applyBorder="1" applyAlignment="1">
      <alignment vertical="top" wrapText="1"/>
    </xf>
    <xf numFmtId="0" fontId="69" fillId="33" borderId="11" xfId="0" applyFont="1" applyFill="1" applyBorder="1" applyAlignment="1">
      <alignment vertical="top" wrapText="1"/>
    </xf>
    <xf numFmtId="0" fontId="70" fillId="34" borderId="11" xfId="0" applyFont="1" applyFill="1" applyBorder="1" applyAlignment="1">
      <alignment vertical="top" wrapText="1"/>
    </xf>
    <xf numFmtId="0" fontId="69" fillId="0" borderId="10" xfId="0" applyFont="1" applyFill="1" applyBorder="1" applyAlignment="1">
      <alignment vertical="top" wrapText="1"/>
    </xf>
    <xf numFmtId="0" fontId="70" fillId="34" borderId="10" xfId="0" applyFont="1" applyFill="1" applyBorder="1" applyAlignment="1">
      <alignment vertical="top" wrapText="1"/>
    </xf>
    <xf numFmtId="0" fontId="62" fillId="33" borderId="12" xfId="0" applyFont="1" applyFill="1" applyBorder="1" applyAlignment="1">
      <alignment vertical="top" wrapText="1"/>
    </xf>
    <xf numFmtId="0" fontId="72" fillId="0" borderId="10" xfId="0" applyFont="1" applyBorder="1" applyAlignment="1">
      <alignment vertical="top" wrapText="1"/>
    </xf>
    <xf numFmtId="0" fontId="62" fillId="33" borderId="10" xfId="0" applyFont="1" applyFill="1" applyBorder="1" applyAlignment="1">
      <alignment vertical="top" wrapText="1"/>
    </xf>
    <xf numFmtId="0" fontId="73" fillId="0" borderId="11" xfId="0" applyFont="1" applyBorder="1" applyAlignment="1">
      <alignment vertical="top" wrapText="1"/>
    </xf>
    <xf numFmtId="0" fontId="60" fillId="0" borderId="11" xfId="0" applyFont="1" applyBorder="1" applyAlignment="1">
      <alignment horizontal="center" vertical="center" wrapText="1"/>
    </xf>
    <xf numFmtId="0" fontId="60" fillId="36" borderId="13" xfId="0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33" borderId="11" xfId="0" applyFont="1" applyFill="1" applyBorder="1" applyAlignment="1">
      <alignment horizontal="center" vertical="center" wrapText="1"/>
    </xf>
    <xf numFmtId="49" fontId="70" fillId="0" borderId="11" xfId="0" applyNumberFormat="1" applyFont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vertical="center" wrapText="1"/>
    </xf>
    <xf numFmtId="0" fontId="70" fillId="0" borderId="11" xfId="0" applyFont="1" applyBorder="1" applyAlignment="1">
      <alignment vertical="center" wrapText="1"/>
    </xf>
    <xf numFmtId="0" fontId="70" fillId="34" borderId="11" xfId="0" applyFont="1" applyFill="1" applyBorder="1" applyAlignment="1">
      <alignment vertical="center" wrapText="1"/>
    </xf>
    <xf numFmtId="0" fontId="70" fillId="34" borderId="11" xfId="0" applyFont="1" applyFill="1" applyBorder="1" applyAlignment="1">
      <alignment horizontal="center" vertical="center" wrapText="1"/>
    </xf>
    <xf numFmtId="0" fontId="70" fillId="33" borderId="12" xfId="0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wrapText="1"/>
    </xf>
    <xf numFmtId="0" fontId="70" fillId="0" borderId="11" xfId="0" applyFont="1" applyBorder="1" applyAlignment="1">
      <alignment horizontal="center" wrapText="1"/>
    </xf>
    <xf numFmtId="0" fontId="71" fillId="33" borderId="10" xfId="0" applyFont="1" applyFill="1" applyBorder="1" applyAlignment="1">
      <alignment vertical="top" wrapText="1"/>
    </xf>
    <xf numFmtId="0" fontId="71" fillId="33" borderId="13" xfId="0" applyFont="1" applyFill="1" applyBorder="1" applyAlignment="1">
      <alignment horizontal="center" vertical="center" wrapText="1"/>
    </xf>
    <xf numFmtId="0" fontId="70" fillId="0" borderId="12" xfId="0" applyFont="1" applyBorder="1" applyAlignment="1">
      <alignment vertical="top" wrapText="1"/>
    </xf>
    <xf numFmtId="0" fontId="70" fillId="0" borderId="12" xfId="0" applyFont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center" vertical="center" wrapText="1"/>
    </xf>
    <xf numFmtId="0" fontId="70" fillId="0" borderId="12" xfId="0" applyFont="1" applyBorder="1" applyAlignment="1">
      <alignment vertical="center" wrapText="1"/>
    </xf>
    <xf numFmtId="0" fontId="70" fillId="0" borderId="13" xfId="0" applyFont="1" applyBorder="1" applyAlignment="1">
      <alignment horizontal="center" wrapText="1"/>
    </xf>
    <xf numFmtId="0" fontId="71" fillId="33" borderId="13" xfId="0" applyFont="1" applyFill="1" applyBorder="1" applyAlignment="1">
      <alignment horizontal="center" wrapText="1"/>
    </xf>
    <xf numFmtId="0" fontId="70" fillId="33" borderId="13" xfId="0" applyFont="1" applyFill="1" applyBorder="1" applyAlignment="1">
      <alignment horizontal="center" wrapText="1"/>
    </xf>
    <xf numFmtId="0" fontId="71" fillId="33" borderId="12" xfId="0" applyFont="1" applyFill="1" applyBorder="1" applyAlignment="1">
      <alignment horizontal="center" wrapText="1"/>
    </xf>
    <xf numFmtId="0" fontId="70" fillId="0" borderId="10" xfId="0" applyFont="1" applyBorder="1" applyAlignment="1">
      <alignment horizontal="center" vertical="center" wrapText="1"/>
    </xf>
    <xf numFmtId="0" fontId="71" fillId="33" borderId="13" xfId="0" applyFont="1" applyFill="1" applyBorder="1" applyAlignment="1">
      <alignment horizontal="center" vertical="top" wrapText="1"/>
    </xf>
    <xf numFmtId="0" fontId="70" fillId="0" borderId="11" xfId="0" applyFont="1" applyBorder="1" applyAlignment="1">
      <alignment horizontal="center" vertical="top" wrapText="1"/>
    </xf>
    <xf numFmtId="0" fontId="69" fillId="33" borderId="17" xfId="0" applyFont="1" applyFill="1" applyBorder="1" applyAlignment="1">
      <alignment vertical="top" wrapText="1"/>
    </xf>
    <xf numFmtId="0" fontId="70" fillId="37" borderId="11" xfId="0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top" wrapText="1"/>
    </xf>
    <xf numFmtId="0" fontId="70" fillId="34" borderId="13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74" fillId="33" borderId="11" xfId="0" applyFont="1" applyFill="1" applyBorder="1" applyAlignment="1">
      <alignment vertical="top" wrapText="1"/>
    </xf>
    <xf numFmtId="0" fontId="60" fillId="0" borderId="11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vertical="center" wrapText="1"/>
    </xf>
    <xf numFmtId="0" fontId="58" fillId="0" borderId="11" xfId="0" applyFont="1" applyFill="1" applyBorder="1" applyAlignment="1">
      <alignment vertical="center" wrapText="1"/>
    </xf>
    <xf numFmtId="4" fontId="60" fillId="0" borderId="12" xfId="0" applyNumberFormat="1" applyFont="1" applyFill="1" applyBorder="1" applyAlignment="1">
      <alignment horizontal="center" vertical="center" wrapText="1"/>
    </xf>
    <xf numFmtId="180" fontId="60" fillId="0" borderId="11" xfId="0" applyNumberFormat="1" applyFont="1" applyFill="1" applyBorder="1" applyAlignment="1">
      <alignment horizontal="center" vertical="center" wrapText="1"/>
    </xf>
    <xf numFmtId="180" fontId="57" fillId="0" borderId="11" xfId="0" applyNumberFormat="1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vertical="top" wrapText="1"/>
    </xf>
    <xf numFmtId="0" fontId="62" fillId="33" borderId="12" xfId="0" applyFont="1" applyFill="1" applyBorder="1" applyAlignment="1">
      <alignment vertical="center" wrapText="1"/>
    </xf>
    <xf numFmtId="0" fontId="64" fillId="0" borderId="0" xfId="0" applyFont="1" applyFill="1" applyAlignment="1">
      <alignment/>
    </xf>
    <xf numFmtId="0" fontId="60" fillId="0" borderId="11" xfId="0" applyFont="1" applyFill="1" applyBorder="1" applyAlignment="1">
      <alignment horizontal="center" vertical="center" wrapText="1"/>
    </xf>
    <xf numFmtId="4" fontId="57" fillId="34" borderId="11" xfId="0" applyNumberFormat="1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60" fillId="0" borderId="14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181" fontId="60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180" fontId="5" fillId="0" borderId="11" xfId="0" applyNumberFormat="1" applyFont="1" applyBorder="1" applyAlignment="1">
      <alignment horizontal="center" vertical="center" wrapText="1"/>
    </xf>
    <xf numFmtId="181" fontId="60" fillId="33" borderId="13" xfId="0" applyNumberFormat="1" applyFont="1" applyFill="1" applyBorder="1" applyAlignment="1">
      <alignment horizontal="center" vertical="center" wrapText="1"/>
    </xf>
    <xf numFmtId="181" fontId="60" fillId="0" borderId="11" xfId="0" applyNumberFormat="1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vertical="top" wrapText="1"/>
    </xf>
    <xf numFmtId="0" fontId="57" fillId="0" borderId="11" xfId="0" applyFont="1" applyFill="1" applyBorder="1" applyAlignment="1">
      <alignment vertical="top" wrapText="1"/>
    </xf>
    <xf numFmtId="0" fontId="70" fillId="0" borderId="11" xfId="0" applyFont="1" applyFill="1" applyBorder="1" applyAlignment="1">
      <alignment vertical="top" wrapText="1"/>
    </xf>
    <xf numFmtId="0" fontId="70" fillId="0" borderId="11" xfId="0" applyFont="1" applyFill="1" applyBorder="1" applyAlignment="1">
      <alignment horizontal="center" vertical="center" wrapText="1"/>
    </xf>
    <xf numFmtId="49" fontId="57" fillId="0" borderId="12" xfId="0" applyNumberFormat="1" applyFont="1" applyFill="1" applyBorder="1" applyAlignment="1">
      <alignment horizontal="center" vertical="center" wrapText="1"/>
    </xf>
    <xf numFmtId="4" fontId="57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0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top" wrapText="1"/>
    </xf>
    <xf numFmtId="0" fontId="57" fillId="0" borderId="11" xfId="0" applyFont="1" applyFill="1" applyBorder="1" applyAlignment="1">
      <alignment horizontal="center" vertical="top" wrapText="1"/>
    </xf>
    <xf numFmtId="4" fontId="57" fillId="0" borderId="11" xfId="0" applyNumberFormat="1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vertical="top" wrapText="1"/>
    </xf>
    <xf numFmtId="4" fontId="60" fillId="0" borderId="12" xfId="0" applyNumberFormat="1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wrapText="1"/>
    </xf>
    <xf numFmtId="0" fontId="60" fillId="0" borderId="11" xfId="0" applyFont="1" applyBorder="1" applyAlignment="1">
      <alignment horizontal="center" vertical="center" wrapText="1"/>
    </xf>
    <xf numFmtId="0" fontId="70" fillId="34" borderId="11" xfId="0" applyFont="1" applyFill="1" applyBorder="1" applyAlignment="1">
      <alignment horizontal="center" wrapText="1"/>
    </xf>
    <xf numFmtId="49" fontId="60" fillId="0" borderId="11" xfId="0" applyNumberFormat="1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3" fontId="60" fillId="33" borderId="11" xfId="0" applyNumberFormat="1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71" fillId="33" borderId="18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180" fontId="60" fillId="33" borderId="18" xfId="0" applyNumberFormat="1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49" fontId="60" fillId="0" borderId="17" xfId="0" applyNumberFormat="1" applyFont="1" applyBorder="1" applyAlignment="1">
      <alignment horizontal="center" vertical="center" wrapText="1"/>
    </xf>
    <xf numFmtId="49" fontId="60" fillId="0" borderId="19" xfId="0" applyNumberFormat="1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75" fillId="0" borderId="0" xfId="0" applyFont="1" applyAlignment="1">
      <alignment horizontal="center"/>
    </xf>
    <xf numFmtId="0" fontId="60" fillId="0" borderId="20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/>
    </xf>
    <xf numFmtId="0" fontId="60" fillId="34" borderId="20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 horizontal="center" vertical="center" wrapText="1"/>
    </xf>
    <xf numFmtId="0" fontId="60" fillId="34" borderId="16" xfId="0" applyFont="1" applyFill="1" applyBorder="1" applyAlignment="1">
      <alignment horizontal="center" vertical="center" wrapText="1"/>
    </xf>
    <xf numFmtId="0" fontId="60" fillId="34" borderId="21" xfId="0" applyFont="1" applyFill="1" applyBorder="1" applyAlignment="1">
      <alignment horizontal="center" vertical="center" wrapText="1"/>
    </xf>
    <xf numFmtId="0" fontId="60" fillId="34" borderId="0" xfId="0" applyFont="1" applyFill="1" applyBorder="1" applyAlignment="1">
      <alignment horizontal="center" vertical="center" wrapText="1"/>
    </xf>
    <xf numFmtId="0" fontId="60" fillId="34" borderId="22" xfId="0" applyFont="1" applyFill="1" applyBorder="1" applyAlignment="1">
      <alignment horizontal="center" vertical="center" wrapText="1"/>
    </xf>
    <xf numFmtId="0" fontId="60" fillId="34" borderId="23" xfId="0" applyFont="1" applyFill="1" applyBorder="1" applyAlignment="1">
      <alignment horizontal="center" vertical="center" wrapText="1"/>
    </xf>
    <xf numFmtId="0" fontId="60" fillId="34" borderId="14" xfId="0" applyFont="1" applyFill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center" vertical="center" wrapText="1"/>
    </xf>
    <xf numFmtId="0" fontId="60" fillId="34" borderId="17" xfId="0" applyFont="1" applyFill="1" applyBorder="1" applyAlignment="1">
      <alignment horizontal="center" vertical="center" wrapText="1"/>
    </xf>
    <xf numFmtId="0" fontId="60" fillId="34" borderId="19" xfId="0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center"/>
    </xf>
    <xf numFmtId="0" fontId="60" fillId="34" borderId="12" xfId="0" applyFont="1" applyFill="1" applyBorder="1" applyAlignment="1">
      <alignment horizontal="center" vertical="center"/>
    </xf>
    <xf numFmtId="0" fontId="60" fillId="34" borderId="19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75" fillId="34" borderId="0" xfId="0" applyFont="1" applyFill="1" applyAlignment="1">
      <alignment horizontal="center"/>
    </xf>
    <xf numFmtId="0" fontId="60" fillId="0" borderId="17" xfId="0" applyFont="1" applyBorder="1" applyAlignment="1">
      <alignment horizontal="center" vertical="center"/>
    </xf>
    <xf numFmtId="14" fontId="64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view="pageBreakPreview" zoomScale="70" zoomScaleSheetLayoutView="70" zoomScalePageLayoutView="0" workbookViewId="0" topLeftCell="A1">
      <selection activeCell="E20" sqref="E20"/>
    </sheetView>
  </sheetViews>
  <sheetFormatPr defaultColWidth="9.140625" defaultRowHeight="15"/>
  <cols>
    <col min="1" max="1" width="4.57421875" style="99" customWidth="1"/>
    <col min="2" max="2" width="7.8515625" style="99" customWidth="1"/>
    <col min="3" max="3" width="22.8515625" style="99" bestFit="1" customWidth="1"/>
    <col min="4" max="4" width="43.140625" style="99" bestFit="1" customWidth="1"/>
    <col min="5" max="5" width="15.8515625" style="99" bestFit="1" customWidth="1"/>
    <col min="6" max="6" width="9.28125" style="99" bestFit="1" customWidth="1"/>
    <col min="7" max="7" width="9.28125" style="99" customWidth="1"/>
    <col min="8" max="8" width="9.28125" style="99" bestFit="1" customWidth="1"/>
    <col min="9" max="9" width="18.140625" style="99" bestFit="1" customWidth="1"/>
    <col min="10" max="11" width="6.7109375" style="99" customWidth="1"/>
    <col min="12" max="12" width="8.00390625" style="99" bestFit="1" customWidth="1"/>
    <col min="13" max="13" width="11.28125" style="99" bestFit="1" customWidth="1"/>
    <col min="14" max="14" width="6.7109375" style="99" customWidth="1"/>
    <col min="15" max="15" width="10.00390625" style="170" customWidth="1"/>
  </cols>
  <sheetData>
    <row r="1" spans="2:15" ht="24">
      <c r="B1" s="336" t="s">
        <v>0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</row>
    <row r="2" ht="15" thickBot="1">
      <c r="C2" s="372">
        <v>45285</v>
      </c>
    </row>
    <row r="3" spans="2:15" ht="31.5" customHeight="1">
      <c r="B3" s="328" t="s">
        <v>1</v>
      </c>
      <c r="C3" s="328" t="s">
        <v>55</v>
      </c>
      <c r="D3" s="328" t="s">
        <v>56</v>
      </c>
      <c r="E3" s="328" t="s">
        <v>51</v>
      </c>
      <c r="F3" s="337" t="s">
        <v>52</v>
      </c>
      <c r="G3" s="343"/>
      <c r="H3" s="338"/>
      <c r="I3" s="328" t="s">
        <v>98</v>
      </c>
      <c r="J3" s="337" t="s">
        <v>53</v>
      </c>
      <c r="K3" s="343"/>
      <c r="L3" s="338"/>
      <c r="M3" s="337" t="s">
        <v>99</v>
      </c>
      <c r="N3" s="338"/>
      <c r="O3" s="333" t="s">
        <v>229</v>
      </c>
    </row>
    <row r="4" spans="2:15" ht="15" customHeight="1">
      <c r="B4" s="329"/>
      <c r="C4" s="329"/>
      <c r="D4" s="329"/>
      <c r="E4" s="329"/>
      <c r="F4" s="339"/>
      <c r="G4" s="344"/>
      <c r="H4" s="340"/>
      <c r="I4" s="329"/>
      <c r="J4" s="339"/>
      <c r="K4" s="344"/>
      <c r="L4" s="340"/>
      <c r="M4" s="339"/>
      <c r="N4" s="340"/>
      <c r="O4" s="334"/>
    </row>
    <row r="5" spans="2:15" ht="15" customHeight="1">
      <c r="B5" s="329"/>
      <c r="C5" s="329"/>
      <c r="D5" s="329"/>
      <c r="E5" s="329"/>
      <c r="F5" s="339"/>
      <c r="G5" s="344"/>
      <c r="H5" s="340"/>
      <c r="I5" s="329"/>
      <c r="J5" s="339"/>
      <c r="K5" s="344"/>
      <c r="L5" s="340"/>
      <c r="M5" s="339"/>
      <c r="N5" s="340"/>
      <c r="O5" s="334"/>
    </row>
    <row r="6" spans="2:15" ht="15" customHeight="1">
      <c r="B6" s="329"/>
      <c r="C6" s="329"/>
      <c r="D6" s="329"/>
      <c r="E6" s="329"/>
      <c r="F6" s="339"/>
      <c r="G6" s="344"/>
      <c r="H6" s="340"/>
      <c r="I6" s="329"/>
      <c r="J6" s="339"/>
      <c r="K6" s="344"/>
      <c r="L6" s="340"/>
      <c r="M6" s="339"/>
      <c r="N6" s="340"/>
      <c r="O6" s="334"/>
    </row>
    <row r="7" spans="2:15" ht="15" customHeight="1" thickBot="1">
      <c r="B7" s="330"/>
      <c r="C7" s="330"/>
      <c r="D7" s="330"/>
      <c r="E7" s="330"/>
      <c r="F7" s="341"/>
      <c r="G7" s="345"/>
      <c r="H7" s="342"/>
      <c r="I7" s="330"/>
      <c r="J7" s="341"/>
      <c r="K7" s="345"/>
      <c r="L7" s="342"/>
      <c r="M7" s="341"/>
      <c r="N7" s="342"/>
      <c r="O7" s="335"/>
    </row>
    <row r="8" spans="2:15" ht="15.75" thickBot="1">
      <c r="B8" s="131"/>
      <c r="C8" s="133"/>
      <c r="D8" s="133"/>
      <c r="E8" s="133"/>
      <c r="F8" s="133" t="s">
        <v>6</v>
      </c>
      <c r="G8" s="133" t="s">
        <v>7</v>
      </c>
      <c r="H8" s="133" t="s">
        <v>8</v>
      </c>
      <c r="I8" s="133"/>
      <c r="J8" s="133" t="s">
        <v>9</v>
      </c>
      <c r="K8" s="133" t="s">
        <v>10</v>
      </c>
      <c r="L8" s="133" t="s">
        <v>11</v>
      </c>
      <c r="M8" s="133" t="s">
        <v>12</v>
      </c>
      <c r="N8" s="133" t="s">
        <v>13</v>
      </c>
      <c r="O8" s="171"/>
    </row>
    <row r="9" spans="1:15" s="29" customFormat="1" ht="38.25" customHeight="1" thickBot="1">
      <c r="A9" s="102"/>
      <c r="B9" s="38"/>
      <c r="C9" s="5" t="s">
        <v>14</v>
      </c>
      <c r="D9" s="274" t="s">
        <v>15</v>
      </c>
      <c r="E9" s="9">
        <v>100</v>
      </c>
      <c r="F9" s="53">
        <f>F10+F11+F12</f>
        <v>4.195</v>
      </c>
      <c r="G9" s="53">
        <f aca="true" t="shared" si="0" ref="G9:N9">G10+G11+G12</f>
        <v>4.34</v>
      </c>
      <c r="H9" s="53">
        <f t="shared" si="0"/>
        <v>37.91</v>
      </c>
      <c r="I9" s="53">
        <f t="shared" si="0"/>
        <v>212.085</v>
      </c>
      <c r="J9" s="53">
        <f t="shared" si="0"/>
        <v>0.3155</v>
      </c>
      <c r="K9" s="53">
        <f t="shared" si="0"/>
        <v>0.022</v>
      </c>
      <c r="L9" s="53">
        <f t="shared" si="0"/>
        <v>0</v>
      </c>
      <c r="M9" s="53">
        <f t="shared" si="0"/>
        <v>8.399999999999999</v>
      </c>
      <c r="N9" s="53">
        <f t="shared" si="0"/>
        <v>0.672</v>
      </c>
      <c r="O9" s="172">
        <v>48</v>
      </c>
    </row>
    <row r="10" spans="2:15" ht="24" customHeight="1" thickBot="1">
      <c r="B10" s="1"/>
      <c r="C10" s="3"/>
      <c r="D10" s="221" t="s">
        <v>16</v>
      </c>
      <c r="E10" s="10"/>
      <c r="F10" s="66">
        <v>4.16</v>
      </c>
      <c r="G10" s="66">
        <v>0.44</v>
      </c>
      <c r="H10" s="66">
        <v>27.88</v>
      </c>
      <c r="I10" s="66">
        <v>138.735</v>
      </c>
      <c r="J10" s="66">
        <v>0.308</v>
      </c>
      <c r="K10" s="66">
        <v>0.016</v>
      </c>
      <c r="L10" s="66"/>
      <c r="M10" s="66">
        <v>7.6</v>
      </c>
      <c r="N10" s="66">
        <v>0.632</v>
      </c>
      <c r="O10" s="173"/>
    </row>
    <row r="11" spans="2:15" ht="24" customHeight="1" thickBot="1">
      <c r="B11" s="1"/>
      <c r="C11" s="3"/>
      <c r="D11" s="221" t="s">
        <v>17</v>
      </c>
      <c r="E11" s="291"/>
      <c r="F11" s="66">
        <v>0.035</v>
      </c>
      <c r="G11" s="66">
        <v>3.9</v>
      </c>
      <c r="H11" s="66">
        <v>0.05</v>
      </c>
      <c r="I11" s="66">
        <v>35.45</v>
      </c>
      <c r="J11" s="66">
        <v>0.0075</v>
      </c>
      <c r="K11" s="66">
        <v>0.006</v>
      </c>
      <c r="L11" s="66"/>
      <c r="M11" s="66">
        <v>0.6</v>
      </c>
      <c r="N11" s="66">
        <v>0.01</v>
      </c>
      <c r="O11" s="174"/>
    </row>
    <row r="12" spans="2:15" ht="24" customHeight="1" thickBot="1">
      <c r="B12" s="1"/>
      <c r="C12" s="3"/>
      <c r="D12" s="221" t="s">
        <v>18</v>
      </c>
      <c r="E12" s="10"/>
      <c r="F12" s="66"/>
      <c r="G12" s="66"/>
      <c r="H12" s="66">
        <v>9.98</v>
      </c>
      <c r="I12" s="66">
        <v>37.9</v>
      </c>
      <c r="J12" s="66"/>
      <c r="K12" s="66"/>
      <c r="L12" s="66"/>
      <c r="M12" s="66">
        <v>0.2</v>
      </c>
      <c r="N12" s="66">
        <v>0.03</v>
      </c>
      <c r="O12" s="175"/>
    </row>
    <row r="13" spans="1:15" s="4" customFormat="1" ht="24" customHeight="1" thickBot="1">
      <c r="A13" s="99"/>
      <c r="B13" s="38"/>
      <c r="C13" s="8"/>
      <c r="D13" s="274" t="s">
        <v>93</v>
      </c>
      <c r="E13" s="9">
        <v>200</v>
      </c>
      <c r="F13" s="53">
        <f>F14+F15+F16</f>
        <v>0.72</v>
      </c>
      <c r="G13" s="53">
        <f aca="true" t="shared" si="1" ref="G13:N13">G14+G15+G16</f>
        <v>0.85</v>
      </c>
      <c r="H13" s="53">
        <f t="shared" si="1"/>
        <v>15.58</v>
      </c>
      <c r="I13" s="53">
        <f t="shared" si="1"/>
        <v>126.82</v>
      </c>
      <c r="J13" s="53">
        <f t="shared" si="1"/>
        <v>0.006</v>
      </c>
      <c r="K13" s="53">
        <f t="shared" si="1"/>
        <v>0.098</v>
      </c>
      <c r="L13" s="53">
        <f t="shared" si="1"/>
        <v>0</v>
      </c>
      <c r="M13" s="53">
        <f t="shared" si="1"/>
        <v>7.3</v>
      </c>
      <c r="N13" s="53">
        <f t="shared" si="1"/>
        <v>0.051000000000000004</v>
      </c>
      <c r="O13" s="176" t="s">
        <v>230</v>
      </c>
    </row>
    <row r="14" spans="2:15" ht="24" customHeight="1" thickBot="1">
      <c r="B14" s="1"/>
      <c r="C14" s="3"/>
      <c r="D14" s="221" t="s">
        <v>19</v>
      </c>
      <c r="E14" s="10"/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173"/>
    </row>
    <row r="15" spans="2:15" ht="24" customHeight="1" thickBot="1">
      <c r="B15" s="1"/>
      <c r="C15" s="3"/>
      <c r="D15" s="221" t="s">
        <v>20</v>
      </c>
      <c r="E15" s="319"/>
      <c r="F15" s="66">
        <v>0.72</v>
      </c>
      <c r="G15" s="66">
        <v>0.85</v>
      </c>
      <c r="H15" s="66">
        <v>5.6</v>
      </c>
      <c r="I15" s="66">
        <v>88.92</v>
      </c>
      <c r="J15" s="66">
        <v>0.006</v>
      </c>
      <c r="K15" s="66">
        <v>0.098</v>
      </c>
      <c r="L15" s="66"/>
      <c r="M15" s="66">
        <v>7.1</v>
      </c>
      <c r="N15" s="66">
        <v>0.021</v>
      </c>
      <c r="O15" s="174"/>
    </row>
    <row r="16" spans="2:15" ht="24" customHeight="1" thickBot="1">
      <c r="B16" s="1"/>
      <c r="C16" s="3"/>
      <c r="D16" s="221" t="s">
        <v>21</v>
      </c>
      <c r="E16" s="10"/>
      <c r="F16" s="66"/>
      <c r="G16" s="66"/>
      <c r="H16" s="66">
        <v>9.98</v>
      </c>
      <c r="I16" s="66">
        <v>37.9</v>
      </c>
      <c r="J16" s="66"/>
      <c r="K16" s="66"/>
      <c r="L16" s="66"/>
      <c r="M16" s="66">
        <v>0.2</v>
      </c>
      <c r="N16" s="66">
        <v>0.03</v>
      </c>
      <c r="O16" s="174"/>
    </row>
    <row r="17" spans="1:15" s="4" customFormat="1" ht="24" customHeight="1" thickBot="1">
      <c r="A17" s="99"/>
      <c r="B17" s="38"/>
      <c r="C17" s="8"/>
      <c r="D17" s="274" t="s">
        <v>22</v>
      </c>
      <c r="E17" s="9">
        <v>37</v>
      </c>
      <c r="F17" s="53">
        <f>F18+F19</f>
        <v>2.359</v>
      </c>
      <c r="G17" s="53">
        <f aca="true" t="shared" si="2" ref="G17:N17">G18+G19</f>
        <v>55.5</v>
      </c>
      <c r="H17" s="53">
        <f t="shared" si="2"/>
        <v>15.01</v>
      </c>
      <c r="I17" s="53">
        <f t="shared" si="2"/>
        <v>124.89999999999999</v>
      </c>
      <c r="J17" s="53">
        <f t="shared" si="2"/>
        <v>0.366</v>
      </c>
      <c r="K17" s="53">
        <f t="shared" si="2"/>
        <v>0.10800000000000001</v>
      </c>
      <c r="L17" s="53">
        <f t="shared" si="2"/>
        <v>0</v>
      </c>
      <c r="M17" s="53">
        <f t="shared" si="2"/>
        <v>14.4</v>
      </c>
      <c r="N17" s="53">
        <f t="shared" si="2"/>
        <v>0.734</v>
      </c>
      <c r="O17" s="176" t="s">
        <v>231</v>
      </c>
    </row>
    <row r="18" spans="2:15" ht="24" customHeight="1" thickBot="1">
      <c r="B18" s="1"/>
      <c r="C18" s="3"/>
      <c r="D18" s="221" t="s">
        <v>23</v>
      </c>
      <c r="E18" s="10"/>
      <c r="F18" s="66">
        <v>2.31</v>
      </c>
      <c r="G18" s="66">
        <v>0.9</v>
      </c>
      <c r="H18" s="66">
        <v>14.94</v>
      </c>
      <c r="I18" s="66">
        <v>78.6</v>
      </c>
      <c r="J18" s="66">
        <v>0.261</v>
      </c>
      <c r="K18" s="66">
        <v>0.024</v>
      </c>
      <c r="L18" s="66"/>
      <c r="M18" s="66">
        <v>6</v>
      </c>
      <c r="N18" s="66">
        <v>0.594</v>
      </c>
      <c r="O18" s="173"/>
    </row>
    <row r="19" spans="2:15" ht="24" customHeight="1" thickBot="1">
      <c r="B19" s="1"/>
      <c r="C19" s="3"/>
      <c r="D19" s="221" t="s">
        <v>17</v>
      </c>
      <c r="E19" s="133"/>
      <c r="F19" s="66">
        <v>0.049</v>
      </c>
      <c r="G19" s="66">
        <v>54.6</v>
      </c>
      <c r="H19" s="66">
        <v>0.07</v>
      </c>
      <c r="I19" s="66">
        <v>46.3</v>
      </c>
      <c r="J19" s="66">
        <v>0.105</v>
      </c>
      <c r="K19" s="66">
        <v>0.084</v>
      </c>
      <c r="L19" s="66"/>
      <c r="M19" s="66">
        <v>8.4</v>
      </c>
      <c r="N19" s="66">
        <v>0.14</v>
      </c>
      <c r="O19" s="174"/>
    </row>
    <row r="20" spans="1:15" s="4" customFormat="1" ht="24" customHeight="1" thickBot="1">
      <c r="A20" s="99"/>
      <c r="B20" s="38"/>
      <c r="C20" s="5" t="s">
        <v>24</v>
      </c>
      <c r="D20" s="274" t="s">
        <v>25</v>
      </c>
      <c r="E20" s="49">
        <v>91</v>
      </c>
      <c r="F20" s="83">
        <v>0.3</v>
      </c>
      <c r="G20" s="83"/>
      <c r="H20" s="83">
        <v>13.8</v>
      </c>
      <c r="I20" s="83">
        <v>66.5</v>
      </c>
      <c r="J20" s="83"/>
      <c r="K20" s="83"/>
      <c r="L20" s="83"/>
      <c r="M20" s="83"/>
      <c r="N20" s="83"/>
      <c r="O20" s="172" t="s">
        <v>298</v>
      </c>
    </row>
    <row r="21" spans="1:15" s="4" customFormat="1" ht="24" customHeight="1" thickBot="1">
      <c r="A21" s="99"/>
      <c r="B21" s="38"/>
      <c r="C21" s="5" t="s">
        <v>26</v>
      </c>
      <c r="D21" s="274" t="s">
        <v>233</v>
      </c>
      <c r="E21" s="9">
        <v>250</v>
      </c>
      <c r="F21" s="53">
        <f aca="true" t="shared" si="3" ref="F21:N21">SUM(F22:F32)</f>
        <v>7.819</v>
      </c>
      <c r="G21" s="53">
        <f t="shared" si="3"/>
        <v>10.684</v>
      </c>
      <c r="H21" s="53">
        <f t="shared" si="3"/>
        <v>18.626</v>
      </c>
      <c r="I21" s="53">
        <f t="shared" si="3"/>
        <v>205.93999999999997</v>
      </c>
      <c r="J21" s="53">
        <f t="shared" si="3"/>
        <v>0.1073</v>
      </c>
      <c r="K21" s="53">
        <f t="shared" si="3"/>
        <v>0.26839999999999997</v>
      </c>
      <c r="L21" s="53">
        <f t="shared" si="3"/>
        <v>25.481</v>
      </c>
      <c r="M21" s="53">
        <f t="shared" si="3"/>
        <v>112.87</v>
      </c>
      <c r="N21" s="53">
        <f t="shared" si="3"/>
        <v>1.986</v>
      </c>
      <c r="O21" s="176" t="s">
        <v>234</v>
      </c>
    </row>
    <row r="22" spans="1:15" s="299" customFormat="1" ht="24" customHeight="1" thickBot="1">
      <c r="A22" s="276"/>
      <c r="B22" s="293"/>
      <c r="C22" s="294"/>
      <c r="D22" s="295" t="s">
        <v>29</v>
      </c>
      <c r="E22" s="277"/>
      <c r="F22" s="273">
        <v>4.368</v>
      </c>
      <c r="G22" s="273">
        <v>4.416</v>
      </c>
      <c r="H22" s="273">
        <v>0.168</v>
      </c>
      <c r="I22" s="273">
        <v>57.84</v>
      </c>
      <c r="J22" s="273">
        <v>0.019</v>
      </c>
      <c r="K22" s="273">
        <v>0.036</v>
      </c>
      <c r="L22" s="273">
        <v>0</v>
      </c>
      <c r="M22" s="273">
        <v>4.08</v>
      </c>
      <c r="N22" s="273">
        <v>0.384</v>
      </c>
      <c r="O22" s="297"/>
    </row>
    <row r="23" spans="2:15" ht="24" customHeight="1" thickBot="1">
      <c r="B23" s="1"/>
      <c r="C23" s="3"/>
      <c r="D23" s="221" t="s">
        <v>30</v>
      </c>
      <c r="E23" s="133"/>
      <c r="F23" s="66">
        <v>0.208</v>
      </c>
      <c r="G23" s="66">
        <v>0.016</v>
      </c>
      <c r="H23" s="66">
        <v>1.344</v>
      </c>
      <c r="I23" s="66">
        <v>5.44</v>
      </c>
      <c r="J23" s="66">
        <v>0.0096</v>
      </c>
      <c r="K23" s="66">
        <v>0.0112</v>
      </c>
      <c r="L23" s="66">
        <v>0.64</v>
      </c>
      <c r="M23" s="66">
        <v>8.16</v>
      </c>
      <c r="N23" s="66">
        <v>0.112</v>
      </c>
      <c r="O23" s="174"/>
    </row>
    <row r="24" spans="2:15" ht="24" customHeight="1" thickBot="1">
      <c r="B24" s="1"/>
      <c r="C24" s="3"/>
      <c r="D24" s="221" t="s">
        <v>31</v>
      </c>
      <c r="E24" s="133"/>
      <c r="F24" s="66">
        <v>0.72</v>
      </c>
      <c r="G24" s="66"/>
      <c r="H24" s="66">
        <v>2.08</v>
      </c>
      <c r="I24" s="66">
        <v>9.6</v>
      </c>
      <c r="J24" s="66"/>
      <c r="K24" s="66">
        <v>0.016</v>
      </c>
      <c r="L24" s="66">
        <v>24</v>
      </c>
      <c r="M24" s="66">
        <v>19.2</v>
      </c>
      <c r="N24" s="66">
        <v>0.24</v>
      </c>
      <c r="O24" s="174"/>
    </row>
    <row r="25" spans="2:15" ht="24" customHeight="1" thickBot="1">
      <c r="B25" s="1"/>
      <c r="C25" s="3"/>
      <c r="D25" s="221" t="s">
        <v>32</v>
      </c>
      <c r="E25" s="10"/>
      <c r="F25" s="66">
        <v>0.84</v>
      </c>
      <c r="G25" s="66">
        <v>0.168</v>
      </c>
      <c r="H25" s="66">
        <v>7.266</v>
      </c>
      <c r="I25" s="66">
        <v>33.6</v>
      </c>
      <c r="J25" s="66">
        <v>0.05</v>
      </c>
      <c r="K25" s="66">
        <v>0.029</v>
      </c>
      <c r="L25" s="66"/>
      <c r="M25" s="66">
        <v>4.2</v>
      </c>
      <c r="N25" s="66">
        <v>0.378</v>
      </c>
      <c r="O25" s="174"/>
    </row>
    <row r="26" spans="2:15" ht="24" customHeight="1" thickBot="1">
      <c r="B26" s="1"/>
      <c r="C26" s="3"/>
      <c r="D26" s="221" t="s">
        <v>33</v>
      </c>
      <c r="E26" s="10"/>
      <c r="F26" s="66">
        <v>0.056</v>
      </c>
      <c r="G26" s="66"/>
      <c r="H26" s="66">
        <v>0.364</v>
      </c>
      <c r="I26" s="66">
        <v>1.64</v>
      </c>
      <c r="J26" s="66">
        <v>0</v>
      </c>
      <c r="K26" s="66">
        <v>0.028</v>
      </c>
      <c r="L26" s="66">
        <v>0.001</v>
      </c>
      <c r="M26" s="66">
        <v>1.24</v>
      </c>
      <c r="N26" s="66">
        <v>0.032</v>
      </c>
      <c r="O26" s="173"/>
    </row>
    <row r="27" spans="2:15" ht="24" customHeight="1" thickBot="1">
      <c r="B27" s="1"/>
      <c r="C27" s="3"/>
      <c r="D27" s="221" t="s">
        <v>34</v>
      </c>
      <c r="E27" s="10"/>
      <c r="F27" s="66">
        <v>0.848</v>
      </c>
      <c r="G27" s="66">
        <v>0.1</v>
      </c>
      <c r="H27" s="66">
        <v>5.5</v>
      </c>
      <c r="I27" s="66">
        <v>26.72</v>
      </c>
      <c r="J27" s="66">
        <v>0.02</v>
      </c>
      <c r="K27" s="66">
        <v>0.1</v>
      </c>
      <c r="L27" s="66"/>
      <c r="M27" s="66">
        <v>1.45</v>
      </c>
      <c r="N27" s="66">
        <v>0.1</v>
      </c>
      <c r="O27" s="174"/>
    </row>
    <row r="28" spans="2:15" ht="24" customHeight="1" thickBot="1">
      <c r="B28" s="1"/>
      <c r="C28" s="3"/>
      <c r="D28" s="221" t="s">
        <v>17</v>
      </c>
      <c r="E28" s="291"/>
      <c r="F28" s="66">
        <v>0.035</v>
      </c>
      <c r="G28" s="66">
        <v>3.9</v>
      </c>
      <c r="H28" s="66">
        <v>0.05</v>
      </c>
      <c r="I28" s="66">
        <v>35.45</v>
      </c>
      <c r="J28" s="66">
        <v>0.0075</v>
      </c>
      <c r="K28" s="66">
        <v>0.006</v>
      </c>
      <c r="L28" s="66"/>
      <c r="M28" s="66">
        <v>0.6</v>
      </c>
      <c r="N28" s="66">
        <v>0.01</v>
      </c>
      <c r="O28" s="174"/>
    </row>
    <row r="29" spans="2:15" ht="24" customHeight="1" thickBot="1">
      <c r="B29" s="1"/>
      <c r="C29" s="3"/>
      <c r="D29" s="221" t="s">
        <v>35</v>
      </c>
      <c r="E29" s="10"/>
      <c r="F29" s="66">
        <v>0.5</v>
      </c>
      <c r="G29" s="66">
        <v>0.8</v>
      </c>
      <c r="H29" s="66">
        <v>1.175</v>
      </c>
      <c r="I29" s="66">
        <v>14.5</v>
      </c>
      <c r="J29" s="66">
        <v>0.0012</v>
      </c>
      <c r="K29" s="66">
        <v>0.0375</v>
      </c>
      <c r="L29" s="66">
        <v>0.375</v>
      </c>
      <c r="M29" s="66">
        <v>31</v>
      </c>
      <c r="N29" s="66">
        <v>0.05</v>
      </c>
      <c r="O29" s="174"/>
    </row>
    <row r="30" spans="2:15" ht="24" customHeight="1" thickBot="1">
      <c r="B30" s="1"/>
      <c r="C30" s="3"/>
      <c r="D30" s="221" t="s">
        <v>69</v>
      </c>
      <c r="E30" s="10"/>
      <c r="F30" s="66">
        <v>0.168</v>
      </c>
      <c r="G30" s="66">
        <v>1.2</v>
      </c>
      <c r="H30" s="66">
        <v>0.192</v>
      </c>
      <c r="I30" s="66">
        <v>18.02</v>
      </c>
      <c r="J30" s="66"/>
      <c r="K30" s="66">
        <v>0.0007</v>
      </c>
      <c r="L30" s="66"/>
      <c r="M30" s="66">
        <v>5.16</v>
      </c>
      <c r="N30" s="66">
        <v>0.018</v>
      </c>
      <c r="O30" s="39"/>
    </row>
    <row r="31" spans="2:15" ht="24" customHeight="1" thickBot="1">
      <c r="B31" s="1"/>
      <c r="C31" s="3"/>
      <c r="D31" s="284" t="s">
        <v>100</v>
      </c>
      <c r="E31" s="10"/>
      <c r="F31" s="66"/>
      <c r="G31" s="66"/>
      <c r="H31" s="66"/>
      <c r="I31" s="66"/>
      <c r="J31" s="66"/>
      <c r="K31" s="66"/>
      <c r="L31" s="66"/>
      <c r="M31" s="66">
        <v>29.44</v>
      </c>
      <c r="N31" s="66">
        <v>0.232</v>
      </c>
      <c r="O31" s="39"/>
    </row>
    <row r="32" spans="2:15" ht="24" customHeight="1" thickBot="1">
      <c r="B32" s="1"/>
      <c r="C32" s="3"/>
      <c r="D32" s="284" t="s">
        <v>214</v>
      </c>
      <c r="E32" s="10"/>
      <c r="F32" s="66">
        <v>0.076</v>
      </c>
      <c r="G32" s="66">
        <v>0.084</v>
      </c>
      <c r="H32" s="66">
        <v>0.487</v>
      </c>
      <c r="I32" s="66">
        <v>3.13</v>
      </c>
      <c r="J32" s="66"/>
      <c r="K32" s="66">
        <v>0.004</v>
      </c>
      <c r="L32" s="66">
        <v>0.465</v>
      </c>
      <c r="M32" s="66">
        <v>8.34</v>
      </c>
      <c r="N32" s="66">
        <v>0.43</v>
      </c>
      <c r="O32" s="39"/>
    </row>
    <row r="33" spans="1:15" s="4" customFormat="1" ht="24" customHeight="1" thickBot="1">
      <c r="A33" s="99"/>
      <c r="B33" s="38"/>
      <c r="C33" s="8"/>
      <c r="D33" s="274" t="s">
        <v>36</v>
      </c>
      <c r="E33" s="9">
        <v>200</v>
      </c>
      <c r="F33" s="53">
        <f>F34+F35+F36+F37+F38+F39</f>
        <v>16.743</v>
      </c>
      <c r="G33" s="53">
        <f aca="true" t="shared" si="4" ref="G33:N33">G34+G35+G36+G37+G38+G39</f>
        <v>18.983999999999998</v>
      </c>
      <c r="H33" s="53">
        <f t="shared" si="4"/>
        <v>17.83</v>
      </c>
      <c r="I33" s="53">
        <f t="shared" si="4"/>
        <v>308.2</v>
      </c>
      <c r="J33" s="53">
        <f t="shared" si="4"/>
        <v>5.7539</v>
      </c>
      <c r="K33" s="53">
        <f t="shared" si="4"/>
        <v>0.2006</v>
      </c>
      <c r="L33" s="53">
        <f t="shared" si="4"/>
        <v>0.52</v>
      </c>
      <c r="M33" s="53">
        <f t="shared" si="4"/>
        <v>27.48</v>
      </c>
      <c r="N33" s="53">
        <f t="shared" si="4"/>
        <v>2.271</v>
      </c>
      <c r="O33" s="176" t="s">
        <v>235</v>
      </c>
    </row>
    <row r="34" spans="2:15" ht="24" customHeight="1" thickBot="1">
      <c r="B34" s="1"/>
      <c r="C34" s="3"/>
      <c r="D34" s="221" t="s">
        <v>29</v>
      </c>
      <c r="E34" s="10"/>
      <c r="F34" s="66">
        <v>14.56</v>
      </c>
      <c r="G34" s="66">
        <v>14.72</v>
      </c>
      <c r="H34" s="66">
        <v>0.56</v>
      </c>
      <c r="I34" s="66">
        <v>192.8</v>
      </c>
      <c r="J34" s="66">
        <v>5.6</v>
      </c>
      <c r="K34" s="66">
        <v>0.12</v>
      </c>
      <c r="L34" s="66"/>
      <c r="M34" s="66">
        <v>13.6</v>
      </c>
      <c r="N34" s="66">
        <v>1.28</v>
      </c>
      <c r="O34" s="173"/>
    </row>
    <row r="35" spans="2:15" ht="24" customHeight="1" thickBot="1">
      <c r="B35" s="1"/>
      <c r="C35" s="3"/>
      <c r="D35" s="221" t="s">
        <v>32</v>
      </c>
      <c r="E35" s="133"/>
      <c r="F35" s="66">
        <v>1.8</v>
      </c>
      <c r="G35" s="66">
        <v>0.36</v>
      </c>
      <c r="H35" s="66">
        <v>15.57</v>
      </c>
      <c r="I35" s="66">
        <v>72</v>
      </c>
      <c r="J35" s="66">
        <v>0.144</v>
      </c>
      <c r="K35" s="66">
        <v>0.063</v>
      </c>
      <c r="L35" s="66"/>
      <c r="M35" s="66">
        <v>9</v>
      </c>
      <c r="N35" s="66">
        <v>0.81</v>
      </c>
      <c r="O35" s="174"/>
    </row>
    <row r="36" spans="2:15" ht="24" customHeight="1" thickBot="1">
      <c r="B36" s="1"/>
      <c r="C36" s="3"/>
      <c r="D36" s="221" t="s">
        <v>33</v>
      </c>
      <c r="E36" s="10"/>
      <c r="F36" s="66">
        <v>0.056</v>
      </c>
      <c r="G36" s="66"/>
      <c r="H36" s="66">
        <v>0.364</v>
      </c>
      <c r="I36" s="66">
        <v>1.64</v>
      </c>
      <c r="J36" s="66"/>
      <c r="K36" s="66">
        <v>0.0008</v>
      </c>
      <c r="L36" s="66">
        <v>0.36</v>
      </c>
      <c r="M36" s="66">
        <v>1.24</v>
      </c>
      <c r="N36" s="66">
        <v>0.028</v>
      </c>
      <c r="O36" s="174"/>
    </row>
    <row r="37" spans="2:15" ht="24" customHeight="1" thickBot="1">
      <c r="B37" s="1"/>
      <c r="C37" s="3"/>
      <c r="D37" s="221" t="s">
        <v>30</v>
      </c>
      <c r="E37" s="10"/>
      <c r="F37" s="66">
        <v>0.052</v>
      </c>
      <c r="G37" s="66">
        <v>0.004</v>
      </c>
      <c r="H37" s="66">
        <v>0.336</v>
      </c>
      <c r="I37" s="66">
        <v>1.36</v>
      </c>
      <c r="J37" s="66">
        <v>0.0024</v>
      </c>
      <c r="K37" s="66">
        <v>0.0028</v>
      </c>
      <c r="L37" s="66">
        <v>0.16</v>
      </c>
      <c r="M37" s="66">
        <v>2.04</v>
      </c>
      <c r="N37" s="66">
        <v>0.028</v>
      </c>
      <c r="O37" s="174"/>
    </row>
    <row r="38" spans="2:15" ht="24" customHeight="1" thickBot="1">
      <c r="B38" s="1"/>
      <c r="C38" s="3"/>
      <c r="D38" s="221" t="s">
        <v>17</v>
      </c>
      <c r="E38" s="291"/>
      <c r="F38" s="66">
        <v>0.035</v>
      </c>
      <c r="G38" s="66">
        <v>3.9</v>
      </c>
      <c r="H38" s="66">
        <v>0.05</v>
      </c>
      <c r="I38" s="66">
        <v>35.45</v>
      </c>
      <c r="J38" s="66">
        <v>0.0075</v>
      </c>
      <c r="K38" s="66">
        <v>0.006</v>
      </c>
      <c r="L38" s="66"/>
      <c r="M38" s="66">
        <v>0.6</v>
      </c>
      <c r="N38" s="66">
        <v>0.01</v>
      </c>
      <c r="O38" s="174"/>
    </row>
    <row r="39" spans="2:15" ht="24" customHeight="1" thickBot="1">
      <c r="B39" s="1"/>
      <c r="C39" s="3"/>
      <c r="D39" s="221" t="s">
        <v>37</v>
      </c>
      <c r="E39" s="112"/>
      <c r="F39" s="66">
        <v>0.24</v>
      </c>
      <c r="G39" s="66"/>
      <c r="H39" s="66">
        <v>0.95</v>
      </c>
      <c r="I39" s="66">
        <v>4.95</v>
      </c>
      <c r="J39" s="66"/>
      <c r="K39" s="66">
        <v>0.008</v>
      </c>
      <c r="L39" s="66"/>
      <c r="M39" s="66">
        <v>1</v>
      </c>
      <c r="N39" s="66">
        <v>0.115</v>
      </c>
      <c r="O39" s="174"/>
    </row>
    <row r="40" spans="1:15" s="4" customFormat="1" ht="24" customHeight="1" thickBot="1">
      <c r="A40" s="99"/>
      <c r="B40" s="38"/>
      <c r="C40" s="8"/>
      <c r="D40" s="274" t="s">
        <v>38</v>
      </c>
      <c r="E40" s="9">
        <v>200</v>
      </c>
      <c r="F40" s="53">
        <f>F41+F42</f>
        <v>0.048</v>
      </c>
      <c r="G40" s="53">
        <f aca="true" t="shared" si="5" ref="G40:N40">G41+G42</f>
        <v>0.016</v>
      </c>
      <c r="H40" s="53">
        <f t="shared" si="5"/>
        <v>16.17</v>
      </c>
      <c r="I40" s="53">
        <f t="shared" si="5"/>
        <v>62.050000000000004</v>
      </c>
      <c r="J40" s="53">
        <f t="shared" si="5"/>
        <v>0</v>
      </c>
      <c r="K40" s="53">
        <f t="shared" si="5"/>
        <v>0.032</v>
      </c>
      <c r="L40" s="53">
        <f t="shared" si="5"/>
        <v>0.032</v>
      </c>
      <c r="M40" s="53">
        <f t="shared" si="5"/>
        <v>6.7</v>
      </c>
      <c r="N40" s="53">
        <f t="shared" si="5"/>
        <v>0.285</v>
      </c>
      <c r="O40" s="176" t="s">
        <v>236</v>
      </c>
    </row>
    <row r="41" spans="2:15" ht="24" customHeight="1" thickBot="1">
      <c r="B41" s="1"/>
      <c r="C41" s="3"/>
      <c r="D41" s="221" t="s">
        <v>39</v>
      </c>
      <c r="E41" s="10"/>
      <c r="F41" s="66">
        <v>0.048</v>
      </c>
      <c r="G41" s="66">
        <v>0.016</v>
      </c>
      <c r="H41" s="66">
        <v>1.2</v>
      </c>
      <c r="I41" s="66">
        <v>5.2</v>
      </c>
      <c r="J41" s="66"/>
      <c r="K41" s="66">
        <v>0.032</v>
      </c>
      <c r="L41" s="66">
        <v>0.032</v>
      </c>
      <c r="M41" s="66">
        <v>6.4</v>
      </c>
      <c r="N41" s="66">
        <v>0.24</v>
      </c>
      <c r="O41" s="173"/>
    </row>
    <row r="42" spans="2:15" ht="24" customHeight="1" thickBot="1">
      <c r="B42" s="1"/>
      <c r="C42" s="3"/>
      <c r="D42" s="221" t="s">
        <v>21</v>
      </c>
      <c r="E42" s="133"/>
      <c r="F42" s="67"/>
      <c r="G42" s="67"/>
      <c r="H42" s="66">
        <v>14.97</v>
      </c>
      <c r="I42" s="66">
        <v>56.85</v>
      </c>
      <c r="J42" s="66"/>
      <c r="K42" s="66"/>
      <c r="L42" s="66"/>
      <c r="M42" s="66">
        <v>0.3</v>
      </c>
      <c r="N42" s="66">
        <v>0.045</v>
      </c>
      <c r="O42" s="174"/>
    </row>
    <row r="43" spans="1:15" s="4" customFormat="1" ht="24" customHeight="1" thickBot="1">
      <c r="A43" s="99"/>
      <c r="B43" s="38"/>
      <c r="C43" s="8"/>
      <c r="D43" s="274" t="s">
        <v>40</v>
      </c>
      <c r="E43" s="9">
        <v>40</v>
      </c>
      <c r="F43" s="53">
        <v>2.64</v>
      </c>
      <c r="G43" s="53">
        <v>0.48</v>
      </c>
      <c r="H43" s="53">
        <v>13.6</v>
      </c>
      <c r="I43" s="53">
        <v>72.4</v>
      </c>
      <c r="J43" s="53">
        <v>0.07</v>
      </c>
      <c r="K43" s="53">
        <v>0.03</v>
      </c>
      <c r="L43" s="53"/>
      <c r="M43" s="53">
        <v>14</v>
      </c>
      <c r="N43" s="53">
        <v>1.5</v>
      </c>
      <c r="O43" s="172" t="s">
        <v>238</v>
      </c>
    </row>
    <row r="44" spans="1:15" s="4" customFormat="1" ht="24" customHeight="1" thickBot="1">
      <c r="A44" s="99"/>
      <c r="B44" s="38"/>
      <c r="C44" s="5" t="s">
        <v>41</v>
      </c>
      <c r="D44" s="274" t="s">
        <v>242</v>
      </c>
      <c r="E44" s="9">
        <v>92</v>
      </c>
      <c r="F44" s="53">
        <f aca="true" t="shared" si="6" ref="F44:N44">SUM(F45:F52)</f>
        <v>4.846500000000001</v>
      </c>
      <c r="G44" s="53">
        <f t="shared" si="6"/>
        <v>14.8775</v>
      </c>
      <c r="H44" s="53">
        <f t="shared" si="6"/>
        <v>43.915499999999994</v>
      </c>
      <c r="I44" s="53">
        <f t="shared" si="6"/>
        <v>377.73499999999996</v>
      </c>
      <c r="J44" s="53">
        <f t="shared" si="6"/>
        <v>0.16745000000000004</v>
      </c>
      <c r="K44" s="53">
        <f t="shared" si="6"/>
        <v>0.0869</v>
      </c>
      <c r="L44" s="53">
        <f t="shared" si="6"/>
        <v>0.46499999999999997</v>
      </c>
      <c r="M44" s="53">
        <f t="shared" si="6"/>
        <v>34.435</v>
      </c>
      <c r="N44" s="53">
        <f t="shared" si="6"/>
        <v>0.8335</v>
      </c>
      <c r="O44" s="176" t="s">
        <v>241</v>
      </c>
    </row>
    <row r="45" spans="2:15" ht="24" customHeight="1" thickBot="1">
      <c r="B45" s="1"/>
      <c r="C45" s="3"/>
      <c r="D45" s="221" t="s">
        <v>42</v>
      </c>
      <c r="E45" s="319"/>
      <c r="F45" s="66">
        <v>4.12</v>
      </c>
      <c r="G45" s="66">
        <v>0.44</v>
      </c>
      <c r="H45" s="66">
        <v>27.6</v>
      </c>
      <c r="I45" s="66">
        <v>183.18</v>
      </c>
      <c r="J45" s="66">
        <v>0.1</v>
      </c>
      <c r="K45" s="66">
        <v>0.032</v>
      </c>
      <c r="L45" s="67"/>
      <c r="M45" s="66">
        <v>7.2</v>
      </c>
      <c r="N45" s="66">
        <v>0.48</v>
      </c>
      <c r="O45" s="173"/>
    </row>
    <row r="46" spans="2:15" ht="24" customHeight="1" thickBot="1">
      <c r="B46" s="1"/>
      <c r="C46" s="3"/>
      <c r="D46" s="221" t="s">
        <v>21</v>
      </c>
      <c r="E46" s="31"/>
      <c r="F46" s="66"/>
      <c r="G46" s="66"/>
      <c r="H46" s="66">
        <v>14.97</v>
      </c>
      <c r="I46" s="66">
        <v>56.85</v>
      </c>
      <c r="J46" s="66"/>
      <c r="K46" s="66"/>
      <c r="L46" s="66"/>
      <c r="M46" s="66">
        <v>0.3</v>
      </c>
      <c r="N46" s="66">
        <v>0.045</v>
      </c>
      <c r="O46" s="174"/>
    </row>
    <row r="47" spans="2:15" ht="24" customHeight="1" thickBot="1">
      <c r="B47" s="1"/>
      <c r="C47" s="3"/>
      <c r="D47" s="221" t="s">
        <v>43</v>
      </c>
      <c r="E47" s="10"/>
      <c r="F47" s="66">
        <v>0.0635</v>
      </c>
      <c r="G47" s="66">
        <v>0.0575</v>
      </c>
      <c r="H47" s="66">
        <v>0.0035</v>
      </c>
      <c r="I47" s="66">
        <v>0.785</v>
      </c>
      <c r="J47" s="66">
        <v>0.00035</v>
      </c>
      <c r="K47" s="66">
        <v>0.0022</v>
      </c>
      <c r="L47" s="66"/>
      <c r="M47" s="66">
        <v>0.275</v>
      </c>
      <c r="N47" s="66">
        <v>0.0125</v>
      </c>
      <c r="O47" s="174"/>
    </row>
    <row r="48" spans="2:15" ht="24" customHeight="1" thickBot="1">
      <c r="B48" s="1"/>
      <c r="C48" s="3"/>
      <c r="D48" s="221" t="s">
        <v>30</v>
      </c>
      <c r="E48" s="10"/>
      <c r="F48" s="66">
        <v>0.078</v>
      </c>
      <c r="G48" s="66">
        <v>0.006</v>
      </c>
      <c r="H48" s="66">
        <v>0.504</v>
      </c>
      <c r="I48" s="66">
        <v>2.04</v>
      </c>
      <c r="J48" s="66">
        <v>0.0036</v>
      </c>
      <c r="K48" s="66">
        <v>0.0042</v>
      </c>
      <c r="L48" s="66">
        <v>0.24</v>
      </c>
      <c r="M48" s="66">
        <v>3.06</v>
      </c>
      <c r="N48" s="66">
        <v>0.036</v>
      </c>
      <c r="O48" s="174"/>
    </row>
    <row r="49" spans="2:15" ht="24" customHeight="1" thickBot="1">
      <c r="B49" s="1"/>
      <c r="C49" s="3"/>
      <c r="D49" s="221" t="s">
        <v>44</v>
      </c>
      <c r="E49" s="10"/>
      <c r="F49" s="66">
        <v>0.42</v>
      </c>
      <c r="G49" s="66">
        <v>0.48</v>
      </c>
      <c r="H49" s="66">
        <v>0.705</v>
      </c>
      <c r="I49" s="66">
        <v>8.7</v>
      </c>
      <c r="J49" s="66">
        <v>0.006</v>
      </c>
      <c r="K49" s="66">
        <v>0.0225</v>
      </c>
      <c r="L49" s="66">
        <v>0.225</v>
      </c>
      <c r="M49" s="66">
        <v>18.6</v>
      </c>
      <c r="N49" s="66">
        <v>0.03</v>
      </c>
      <c r="O49" s="174"/>
    </row>
    <row r="50" spans="2:15" ht="24" customHeight="1" thickBot="1">
      <c r="B50" s="1"/>
      <c r="C50" s="3"/>
      <c r="D50" s="221" t="s">
        <v>17</v>
      </c>
      <c r="E50" s="291"/>
      <c r="F50" s="66">
        <v>0.035</v>
      </c>
      <c r="G50" s="66">
        <v>3.9</v>
      </c>
      <c r="H50" s="66">
        <v>0.05</v>
      </c>
      <c r="I50" s="66">
        <v>35.45</v>
      </c>
      <c r="J50" s="66">
        <v>0.0075</v>
      </c>
      <c r="K50" s="66">
        <v>0.006</v>
      </c>
      <c r="L50" s="66"/>
      <c r="M50" s="66">
        <v>0.6</v>
      </c>
      <c r="N50" s="66">
        <v>0.01</v>
      </c>
      <c r="O50" s="174"/>
    </row>
    <row r="51" spans="2:15" ht="24" customHeight="1" thickBot="1">
      <c r="B51" s="1"/>
      <c r="C51" s="3"/>
      <c r="D51" s="221" t="s">
        <v>28</v>
      </c>
      <c r="E51" s="10"/>
      <c r="F51" s="66"/>
      <c r="G51" s="66">
        <v>9.99</v>
      </c>
      <c r="H51" s="66"/>
      <c r="I51" s="66">
        <v>89.9</v>
      </c>
      <c r="J51" s="66"/>
      <c r="K51" s="66"/>
      <c r="L51" s="66"/>
      <c r="M51" s="66"/>
      <c r="N51" s="66"/>
      <c r="O51" s="174"/>
    </row>
    <row r="52" spans="2:15" ht="24" customHeight="1" thickBot="1">
      <c r="B52" s="1"/>
      <c r="C52" s="3"/>
      <c r="D52" s="284" t="s">
        <v>45</v>
      </c>
      <c r="E52" s="10"/>
      <c r="F52" s="66">
        <v>0.13</v>
      </c>
      <c r="G52" s="66">
        <v>0.004</v>
      </c>
      <c r="H52" s="66">
        <v>0.083</v>
      </c>
      <c r="I52" s="66">
        <v>0.83</v>
      </c>
      <c r="J52" s="66">
        <v>0.05</v>
      </c>
      <c r="K52" s="66">
        <v>0.02</v>
      </c>
      <c r="L52" s="66"/>
      <c r="M52" s="66">
        <v>4.4</v>
      </c>
      <c r="N52" s="66">
        <v>0.22</v>
      </c>
      <c r="O52" s="174"/>
    </row>
    <row r="53" spans="1:15" s="4" customFormat="1" ht="24" customHeight="1" thickBot="1">
      <c r="A53" s="99"/>
      <c r="B53" s="38"/>
      <c r="C53" s="8"/>
      <c r="D53" s="274" t="s">
        <v>46</v>
      </c>
      <c r="E53" s="9">
        <v>200</v>
      </c>
      <c r="F53" s="53">
        <f>F54+F55</f>
        <v>3.64</v>
      </c>
      <c r="G53" s="53">
        <f aca="true" t="shared" si="7" ref="G53:N53">G54+G55</f>
        <v>4.16</v>
      </c>
      <c r="H53" s="53">
        <f t="shared" si="7"/>
        <v>21.080000000000002</v>
      </c>
      <c r="I53" s="53">
        <f t="shared" si="7"/>
        <v>163.65</v>
      </c>
      <c r="J53" s="53">
        <f t="shared" si="7"/>
        <v>0.052</v>
      </c>
      <c r="K53" s="53">
        <f t="shared" si="7"/>
        <v>0.195</v>
      </c>
      <c r="L53" s="53">
        <f t="shared" si="7"/>
        <v>1.95</v>
      </c>
      <c r="M53" s="53">
        <f t="shared" si="7"/>
        <v>161.5</v>
      </c>
      <c r="N53" s="53">
        <f t="shared" si="7"/>
        <v>0.305</v>
      </c>
      <c r="O53" s="176" t="s">
        <v>239</v>
      </c>
    </row>
    <row r="54" spans="2:15" ht="24" customHeight="1" thickBot="1">
      <c r="B54" s="1"/>
      <c r="C54" s="3"/>
      <c r="D54" s="221" t="s">
        <v>35</v>
      </c>
      <c r="E54" s="30"/>
      <c r="F54" s="77">
        <v>3.64</v>
      </c>
      <c r="G54" s="77">
        <v>4.16</v>
      </c>
      <c r="H54" s="77">
        <v>6.11</v>
      </c>
      <c r="I54" s="77">
        <v>106.8</v>
      </c>
      <c r="J54" s="77">
        <v>0.052</v>
      </c>
      <c r="K54" s="77">
        <v>0.195</v>
      </c>
      <c r="L54" s="77">
        <v>1.95</v>
      </c>
      <c r="M54" s="77">
        <v>161.2</v>
      </c>
      <c r="N54" s="77">
        <v>0.26</v>
      </c>
      <c r="O54" s="173"/>
    </row>
    <row r="55" spans="2:15" ht="24" customHeight="1" thickBot="1">
      <c r="B55" s="1"/>
      <c r="C55" s="3"/>
      <c r="D55" s="221" t="s">
        <v>21</v>
      </c>
      <c r="E55" s="133"/>
      <c r="F55" s="66"/>
      <c r="G55" s="66"/>
      <c r="H55" s="66">
        <v>14.97</v>
      </c>
      <c r="I55" s="66">
        <v>56.85</v>
      </c>
      <c r="J55" s="66"/>
      <c r="K55" s="66"/>
      <c r="L55" s="66"/>
      <c r="M55" s="66">
        <v>0.3</v>
      </c>
      <c r="N55" s="66">
        <v>0.045</v>
      </c>
      <c r="O55" s="174"/>
    </row>
    <row r="56" spans="2:15" ht="20.25" customHeight="1" thickBot="1">
      <c r="B56" s="26"/>
      <c r="C56" s="2"/>
      <c r="D56" s="2" t="s">
        <v>47</v>
      </c>
      <c r="E56" s="133"/>
      <c r="F56" s="67">
        <f aca="true" t="shared" si="8" ref="F56:N56">F53+F44+F43+F40+F33+F21+F20+F17+F13+F9</f>
        <v>43.3105</v>
      </c>
      <c r="G56" s="67">
        <f t="shared" si="8"/>
        <v>109.8915</v>
      </c>
      <c r="H56" s="67">
        <f t="shared" si="8"/>
        <v>213.5215</v>
      </c>
      <c r="I56" s="67">
        <f t="shared" si="8"/>
        <v>1720.28</v>
      </c>
      <c r="J56" s="67">
        <f t="shared" si="8"/>
        <v>6.838150000000001</v>
      </c>
      <c r="K56" s="67">
        <f t="shared" si="8"/>
        <v>1.0409000000000002</v>
      </c>
      <c r="L56" s="67">
        <f t="shared" si="8"/>
        <v>28.448</v>
      </c>
      <c r="M56" s="67">
        <f t="shared" si="8"/>
        <v>387.085</v>
      </c>
      <c r="N56" s="67">
        <f t="shared" si="8"/>
        <v>8.6375</v>
      </c>
      <c r="O56" s="177"/>
    </row>
    <row r="60" ht="15" thickBot="1"/>
    <row r="61" spans="2:15" ht="31.5" customHeight="1">
      <c r="B61" s="328" t="s">
        <v>1</v>
      </c>
      <c r="C61" s="328" t="s">
        <v>55</v>
      </c>
      <c r="D61" s="328" t="s">
        <v>56</v>
      </c>
      <c r="E61" s="328" t="s">
        <v>51</v>
      </c>
      <c r="F61" s="337" t="s">
        <v>4</v>
      </c>
      <c r="G61" s="346"/>
      <c r="H61" s="347"/>
      <c r="I61" s="328" t="s">
        <v>98</v>
      </c>
      <c r="J61" s="337" t="s">
        <v>53</v>
      </c>
      <c r="K61" s="346"/>
      <c r="L61" s="347"/>
      <c r="M61" s="337" t="s">
        <v>99</v>
      </c>
      <c r="N61" s="347"/>
      <c r="O61" s="333" t="s">
        <v>229</v>
      </c>
    </row>
    <row r="62" spans="2:15" ht="15" customHeight="1">
      <c r="B62" s="331"/>
      <c r="C62" s="331"/>
      <c r="D62" s="331"/>
      <c r="E62" s="329"/>
      <c r="F62" s="348"/>
      <c r="G62" s="349"/>
      <c r="H62" s="350"/>
      <c r="I62" s="329"/>
      <c r="J62" s="348"/>
      <c r="K62" s="349"/>
      <c r="L62" s="350"/>
      <c r="M62" s="348"/>
      <c r="N62" s="350"/>
      <c r="O62" s="334"/>
    </row>
    <row r="63" spans="2:15" ht="15" customHeight="1">
      <c r="B63" s="331"/>
      <c r="C63" s="331"/>
      <c r="D63" s="331"/>
      <c r="E63" s="329"/>
      <c r="F63" s="348"/>
      <c r="G63" s="349"/>
      <c r="H63" s="350"/>
      <c r="I63" s="329"/>
      <c r="J63" s="348"/>
      <c r="K63" s="349"/>
      <c r="L63" s="350"/>
      <c r="M63" s="348"/>
      <c r="N63" s="350"/>
      <c r="O63" s="334"/>
    </row>
    <row r="64" spans="2:15" ht="15" customHeight="1">
      <c r="B64" s="331"/>
      <c r="C64" s="331"/>
      <c r="D64" s="331"/>
      <c r="E64" s="329"/>
      <c r="F64" s="348"/>
      <c r="G64" s="349"/>
      <c r="H64" s="350"/>
      <c r="I64" s="329"/>
      <c r="J64" s="348"/>
      <c r="K64" s="349"/>
      <c r="L64" s="350"/>
      <c r="M64" s="348"/>
      <c r="N64" s="350"/>
      <c r="O64" s="334"/>
    </row>
    <row r="65" spans="2:15" ht="21.75" customHeight="1" thickBot="1">
      <c r="B65" s="332"/>
      <c r="C65" s="332"/>
      <c r="D65" s="332"/>
      <c r="E65" s="330"/>
      <c r="F65" s="351"/>
      <c r="G65" s="352"/>
      <c r="H65" s="353"/>
      <c r="I65" s="330"/>
      <c r="J65" s="351"/>
      <c r="K65" s="352"/>
      <c r="L65" s="353"/>
      <c r="M65" s="351"/>
      <c r="N65" s="353"/>
      <c r="O65" s="335"/>
    </row>
    <row r="66" spans="2:15" ht="15.75" thickBot="1">
      <c r="B66" s="131"/>
      <c r="C66" s="133"/>
      <c r="D66" s="133"/>
      <c r="E66" s="133"/>
      <c r="F66" s="133" t="s">
        <v>6</v>
      </c>
      <c r="G66" s="133" t="s">
        <v>7</v>
      </c>
      <c r="H66" s="133" t="s">
        <v>8</v>
      </c>
      <c r="I66" s="133"/>
      <c r="J66" s="133" t="s">
        <v>9</v>
      </c>
      <c r="K66" s="133" t="s">
        <v>10</v>
      </c>
      <c r="L66" s="133" t="s">
        <v>11</v>
      </c>
      <c r="M66" s="133" t="s">
        <v>12</v>
      </c>
      <c r="N66" s="133" t="s">
        <v>13</v>
      </c>
      <c r="O66" s="171"/>
    </row>
    <row r="67" spans="2:15" ht="24" customHeight="1" thickBot="1">
      <c r="B67" s="38"/>
      <c r="C67" s="5" t="s">
        <v>48</v>
      </c>
      <c r="D67" s="231" t="s">
        <v>286</v>
      </c>
      <c r="E67" s="49">
        <v>200</v>
      </c>
      <c r="F67" s="68">
        <f aca="true" t="shared" si="9" ref="F67:N67">SUM(F68:F71)</f>
        <v>5.984000000000001</v>
      </c>
      <c r="G67" s="68">
        <f t="shared" si="9"/>
        <v>5.43</v>
      </c>
      <c r="H67" s="68">
        <f t="shared" si="9"/>
        <v>29.189999999999998</v>
      </c>
      <c r="I67" s="68">
        <f t="shared" si="9"/>
        <v>153.54999999999998</v>
      </c>
      <c r="J67" s="68">
        <f t="shared" si="9"/>
        <v>0.066</v>
      </c>
      <c r="K67" s="68">
        <f t="shared" si="9"/>
        <v>0.167</v>
      </c>
      <c r="L67" s="68">
        <f t="shared" si="9"/>
        <v>1.35</v>
      </c>
      <c r="M67" s="68">
        <f t="shared" si="9"/>
        <v>119.79999999999998</v>
      </c>
      <c r="N67" s="68">
        <f t="shared" si="9"/>
        <v>1.009</v>
      </c>
      <c r="O67" s="68">
        <v>18</v>
      </c>
    </row>
    <row r="68" spans="2:15" ht="24" customHeight="1" thickBot="1">
      <c r="B68" s="1"/>
      <c r="C68" s="3"/>
      <c r="D68" s="223" t="s">
        <v>81</v>
      </c>
      <c r="E68" s="211"/>
      <c r="F68" s="66">
        <v>3.45</v>
      </c>
      <c r="G68" s="66">
        <v>0.99</v>
      </c>
      <c r="H68" s="66">
        <v>19.95</v>
      </c>
      <c r="I68" s="66">
        <v>104.4</v>
      </c>
      <c r="J68" s="66"/>
      <c r="K68" s="66">
        <v>0.012</v>
      </c>
      <c r="L68" s="66"/>
      <c r="M68" s="66">
        <v>8.1</v>
      </c>
      <c r="N68" s="66">
        <v>0.81</v>
      </c>
      <c r="O68" s="39"/>
    </row>
    <row r="69" spans="2:15" ht="24" customHeight="1" thickBot="1">
      <c r="B69" s="1"/>
      <c r="C69" s="3"/>
      <c r="D69" s="223" t="s">
        <v>44</v>
      </c>
      <c r="E69" s="319"/>
      <c r="F69" s="88">
        <v>2.52</v>
      </c>
      <c r="G69" s="88">
        <v>2.88</v>
      </c>
      <c r="H69" s="88">
        <v>4.23</v>
      </c>
      <c r="I69" s="88">
        <v>16.02</v>
      </c>
      <c r="J69" s="88">
        <v>0.036</v>
      </c>
      <c r="K69" s="88">
        <v>0.135</v>
      </c>
      <c r="L69" s="88">
        <v>1.35</v>
      </c>
      <c r="M69" s="88">
        <v>111</v>
      </c>
      <c r="N69" s="88">
        <v>0.18</v>
      </c>
      <c r="O69" s="39"/>
    </row>
    <row r="70" spans="2:15" ht="24" customHeight="1" thickBot="1">
      <c r="B70" s="1"/>
      <c r="C70" s="3"/>
      <c r="D70" s="223" t="s">
        <v>17</v>
      </c>
      <c r="E70" s="211"/>
      <c r="F70" s="66">
        <v>0.014</v>
      </c>
      <c r="G70" s="66">
        <v>1.56</v>
      </c>
      <c r="H70" s="66">
        <v>0.02</v>
      </c>
      <c r="I70" s="66">
        <v>14.18</v>
      </c>
      <c r="J70" s="66">
        <v>0.03</v>
      </c>
      <c r="K70" s="66">
        <v>0.02</v>
      </c>
      <c r="L70" s="66"/>
      <c r="M70" s="66">
        <v>0.6</v>
      </c>
      <c r="N70" s="66">
        <v>0.004</v>
      </c>
      <c r="O70" s="39"/>
    </row>
    <row r="71" spans="2:15" ht="24" customHeight="1" thickBot="1">
      <c r="B71" s="1"/>
      <c r="C71" s="3"/>
      <c r="D71" s="223" t="s">
        <v>18</v>
      </c>
      <c r="E71" s="211"/>
      <c r="F71" s="66"/>
      <c r="G71" s="66"/>
      <c r="H71" s="66">
        <v>4.99</v>
      </c>
      <c r="I71" s="66">
        <v>18.95</v>
      </c>
      <c r="J71" s="66"/>
      <c r="K71" s="66"/>
      <c r="L71" s="66"/>
      <c r="M71" s="66">
        <v>0.1</v>
      </c>
      <c r="N71" s="66">
        <v>0.015</v>
      </c>
      <c r="O71" s="39"/>
    </row>
    <row r="72" spans="2:15" ht="24" customHeight="1" thickBot="1">
      <c r="B72" s="7"/>
      <c r="C72" s="51"/>
      <c r="D72" s="274" t="s">
        <v>23</v>
      </c>
      <c r="E72" s="9">
        <v>10</v>
      </c>
      <c r="F72" s="53">
        <v>2.31</v>
      </c>
      <c r="G72" s="53">
        <v>0.9</v>
      </c>
      <c r="H72" s="53">
        <v>14.94</v>
      </c>
      <c r="I72" s="53">
        <v>78.6</v>
      </c>
      <c r="J72" s="53">
        <v>0.261</v>
      </c>
      <c r="K72" s="53">
        <v>0.024</v>
      </c>
      <c r="L72" s="53"/>
      <c r="M72" s="53">
        <v>6</v>
      </c>
      <c r="N72" s="53">
        <v>0.594</v>
      </c>
      <c r="O72" s="172" t="s">
        <v>244</v>
      </c>
    </row>
    <row r="73" spans="2:15" ht="0.75" customHeight="1" hidden="1" thickBot="1">
      <c r="B73" s="38"/>
      <c r="C73" s="8"/>
      <c r="D73" s="8"/>
      <c r="E73" s="9"/>
      <c r="F73" s="53"/>
      <c r="G73" s="53"/>
      <c r="H73" s="53"/>
      <c r="I73" s="53"/>
      <c r="J73" s="53"/>
      <c r="K73" s="53"/>
      <c r="L73" s="53"/>
      <c r="M73" s="53"/>
      <c r="N73" s="53"/>
      <c r="O73" s="172"/>
    </row>
    <row r="74" spans="2:15" ht="19.5" customHeight="1" thickBot="1">
      <c r="B74" s="26"/>
      <c r="C74" s="27"/>
      <c r="D74" s="2" t="s">
        <v>47</v>
      </c>
      <c r="E74" s="133"/>
      <c r="F74" s="70">
        <f aca="true" t="shared" si="10" ref="F74:O74">SUM(F72+F67)</f>
        <v>8.294</v>
      </c>
      <c r="G74" s="70">
        <f t="shared" si="10"/>
        <v>6.33</v>
      </c>
      <c r="H74" s="70">
        <f t="shared" si="10"/>
        <v>44.129999999999995</v>
      </c>
      <c r="I74" s="70">
        <f t="shared" si="10"/>
        <v>232.14999999999998</v>
      </c>
      <c r="J74" s="70">
        <f t="shared" si="10"/>
        <v>0.327</v>
      </c>
      <c r="K74" s="70">
        <f t="shared" si="10"/>
        <v>0.191</v>
      </c>
      <c r="L74" s="70">
        <f t="shared" si="10"/>
        <v>1.35</v>
      </c>
      <c r="M74" s="70">
        <f t="shared" si="10"/>
        <v>125.79999999999998</v>
      </c>
      <c r="N74" s="70">
        <f t="shared" si="10"/>
        <v>1.6029999999999998</v>
      </c>
      <c r="O74" s="70">
        <f t="shared" si="10"/>
        <v>60</v>
      </c>
    </row>
  </sheetData>
  <sheetProtection/>
  <mergeCells count="19">
    <mergeCell ref="E3:E7"/>
    <mergeCell ref="I3:I7"/>
    <mergeCell ref="J3:L7"/>
    <mergeCell ref="J61:L65"/>
    <mergeCell ref="M61:N65"/>
    <mergeCell ref="F3:H7"/>
    <mergeCell ref="F61:H65"/>
    <mergeCell ref="E61:E65"/>
    <mergeCell ref="O3:O7"/>
    <mergeCell ref="O61:O65"/>
    <mergeCell ref="B1:O1"/>
    <mergeCell ref="M3:N7"/>
    <mergeCell ref="D3:D7"/>
    <mergeCell ref="I61:I65"/>
    <mergeCell ref="B3:B7"/>
    <mergeCell ref="C3:C7"/>
    <mergeCell ref="B61:B65"/>
    <mergeCell ref="C61:C65"/>
    <mergeCell ref="D61:D65"/>
  </mergeCells>
  <printOptions/>
  <pageMargins left="0.31496062992125984" right="0.31496062992125984" top="0.35433070866141736" bottom="0.35433070866141736" header="0" footer="0"/>
  <pageSetup fitToHeight="2" horizontalDpi="600" verticalDpi="600" orientation="landscape" paperSize="9" scale="60" r:id="rId1"/>
  <rowBreaks count="1" manualBreakCount="1">
    <brk id="35" max="1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S84"/>
  <sheetViews>
    <sheetView view="pageBreakPreview" zoomScale="80" zoomScaleSheetLayoutView="80" zoomScalePageLayoutView="0" workbookViewId="0" topLeftCell="A64">
      <selection activeCell="J67" sqref="J67"/>
    </sheetView>
  </sheetViews>
  <sheetFormatPr defaultColWidth="9.140625" defaultRowHeight="15"/>
  <cols>
    <col min="1" max="1" width="4.57421875" style="99" customWidth="1"/>
    <col min="2" max="2" width="7.8515625" style="99" customWidth="1"/>
    <col min="3" max="3" width="22.8515625" style="99" bestFit="1" customWidth="1"/>
    <col min="4" max="4" width="36.28125" style="99" bestFit="1" customWidth="1"/>
    <col min="5" max="5" width="10.28125" style="99" bestFit="1" customWidth="1"/>
    <col min="6" max="6" width="9.28125" style="99" bestFit="1" customWidth="1"/>
    <col min="7" max="7" width="15.8515625" style="99" bestFit="1" customWidth="1"/>
    <col min="8" max="8" width="9.140625" style="99" customWidth="1"/>
    <col min="9" max="9" width="9.8515625" style="99" bestFit="1" customWidth="1"/>
    <col min="10" max="10" width="9.421875" style="99" bestFit="1" customWidth="1"/>
    <col min="11" max="11" width="18.28125" style="99" bestFit="1" customWidth="1"/>
    <col min="12" max="13" width="6.8515625" style="99" bestFit="1" customWidth="1"/>
    <col min="14" max="14" width="9.421875" style="99" bestFit="1" customWidth="1"/>
    <col min="15" max="15" width="9.8515625" style="99" bestFit="1" customWidth="1"/>
    <col min="16" max="16" width="8.140625" style="99" bestFit="1" customWidth="1"/>
    <col min="17" max="17" width="9.140625" style="170" bestFit="1" customWidth="1"/>
    <col min="18" max="18" width="12.28125" style="99" bestFit="1" customWidth="1"/>
    <col min="19" max="19" width="9.8515625" style="99" bestFit="1" customWidth="1"/>
  </cols>
  <sheetData>
    <row r="1" spans="2:18" ht="24">
      <c r="B1" s="336" t="s">
        <v>144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</row>
    <row r="2" ht="18" thickBot="1">
      <c r="B2" s="43"/>
    </row>
    <row r="3" spans="2:19" ht="31.5" customHeight="1" thickBot="1">
      <c r="B3" s="328" t="s">
        <v>1</v>
      </c>
      <c r="C3" s="328" t="s">
        <v>55</v>
      </c>
      <c r="D3" s="328" t="s">
        <v>56</v>
      </c>
      <c r="E3" s="328" t="s">
        <v>2</v>
      </c>
      <c r="F3" s="328" t="s">
        <v>3</v>
      </c>
      <c r="G3" s="328" t="s">
        <v>51</v>
      </c>
      <c r="H3" s="337" t="s">
        <v>52</v>
      </c>
      <c r="I3" s="343"/>
      <c r="J3" s="338"/>
      <c r="K3" s="328" t="s">
        <v>98</v>
      </c>
      <c r="L3" s="337" t="s">
        <v>53</v>
      </c>
      <c r="M3" s="343"/>
      <c r="N3" s="338"/>
      <c r="O3" s="337" t="s">
        <v>99</v>
      </c>
      <c r="P3" s="338"/>
      <c r="Q3" s="333" t="s">
        <v>229</v>
      </c>
      <c r="R3" s="337" t="s">
        <v>5</v>
      </c>
      <c r="S3" s="354" t="s">
        <v>50</v>
      </c>
    </row>
    <row r="4" spans="2:19" ht="15" thickBot="1">
      <c r="B4" s="329"/>
      <c r="C4" s="329"/>
      <c r="D4" s="329"/>
      <c r="E4" s="329"/>
      <c r="F4" s="329"/>
      <c r="G4" s="329"/>
      <c r="H4" s="339"/>
      <c r="I4" s="344"/>
      <c r="J4" s="340"/>
      <c r="K4" s="329"/>
      <c r="L4" s="339"/>
      <c r="M4" s="344"/>
      <c r="N4" s="340"/>
      <c r="O4" s="339"/>
      <c r="P4" s="340"/>
      <c r="Q4" s="334"/>
      <c r="R4" s="339"/>
      <c r="S4" s="354"/>
    </row>
    <row r="5" spans="2:19" ht="15" thickBot="1">
      <c r="B5" s="329"/>
      <c r="C5" s="329"/>
      <c r="D5" s="329"/>
      <c r="E5" s="329"/>
      <c r="F5" s="329"/>
      <c r="G5" s="329"/>
      <c r="H5" s="339"/>
      <c r="I5" s="344"/>
      <c r="J5" s="340"/>
      <c r="K5" s="329"/>
      <c r="L5" s="339"/>
      <c r="M5" s="344"/>
      <c r="N5" s="340"/>
      <c r="O5" s="339"/>
      <c r="P5" s="340"/>
      <c r="Q5" s="334"/>
      <c r="R5" s="339"/>
      <c r="S5" s="354"/>
    </row>
    <row r="6" spans="2:19" ht="15" thickBot="1">
      <c r="B6" s="329"/>
      <c r="C6" s="329"/>
      <c r="D6" s="329"/>
      <c r="E6" s="329"/>
      <c r="F6" s="329"/>
      <c r="G6" s="329"/>
      <c r="H6" s="339"/>
      <c r="I6" s="344"/>
      <c r="J6" s="340"/>
      <c r="K6" s="329"/>
      <c r="L6" s="339"/>
      <c r="M6" s="344"/>
      <c r="N6" s="340"/>
      <c r="O6" s="339"/>
      <c r="P6" s="340"/>
      <c r="Q6" s="334"/>
      <c r="R6" s="339"/>
      <c r="S6" s="354"/>
    </row>
    <row r="7" spans="2:19" ht="15" thickBot="1">
      <c r="B7" s="330"/>
      <c r="C7" s="330"/>
      <c r="D7" s="330"/>
      <c r="E7" s="330"/>
      <c r="F7" s="330"/>
      <c r="G7" s="330"/>
      <c r="H7" s="341"/>
      <c r="I7" s="345"/>
      <c r="J7" s="342"/>
      <c r="K7" s="330"/>
      <c r="L7" s="341"/>
      <c r="M7" s="345"/>
      <c r="N7" s="342"/>
      <c r="O7" s="341"/>
      <c r="P7" s="342"/>
      <c r="Q7" s="335"/>
      <c r="R7" s="341"/>
      <c r="S7" s="354"/>
    </row>
    <row r="8" spans="2:19" ht="15.75" thickBot="1">
      <c r="B8" s="131"/>
      <c r="C8" s="133"/>
      <c r="D8" s="133"/>
      <c r="E8" s="133"/>
      <c r="F8" s="133"/>
      <c r="G8" s="133"/>
      <c r="H8" s="133" t="s">
        <v>6</v>
      </c>
      <c r="I8" s="133" t="s">
        <v>7</v>
      </c>
      <c r="J8" s="133" t="s">
        <v>8</v>
      </c>
      <c r="K8" s="133"/>
      <c r="L8" s="133" t="s">
        <v>9</v>
      </c>
      <c r="M8" s="133" t="s">
        <v>10</v>
      </c>
      <c r="N8" s="133" t="s">
        <v>11</v>
      </c>
      <c r="O8" s="133" t="s">
        <v>12</v>
      </c>
      <c r="P8" s="133" t="s">
        <v>13</v>
      </c>
      <c r="Q8" s="188"/>
      <c r="R8" s="132"/>
      <c r="S8" s="96"/>
    </row>
    <row r="9" spans="1:19" s="29" customFormat="1" ht="24.75" customHeight="1" thickBot="1">
      <c r="A9" s="102"/>
      <c r="B9" s="38"/>
      <c r="C9" s="5" t="s">
        <v>14</v>
      </c>
      <c r="D9" s="231" t="s">
        <v>297</v>
      </c>
      <c r="E9" s="241"/>
      <c r="F9" s="241"/>
      <c r="G9" s="49">
        <v>200</v>
      </c>
      <c r="H9" s="83">
        <f>H10+H11+H12+H13</f>
        <v>6.425000000000001</v>
      </c>
      <c r="I9" s="83">
        <f aca="true" t="shared" si="0" ref="I9:P9">I10+I11+I12+I13</f>
        <v>9.61</v>
      </c>
      <c r="J9" s="83">
        <f t="shared" si="0"/>
        <v>28.665000000000003</v>
      </c>
      <c r="K9" s="83">
        <f>K10+K11+K12+K13</f>
        <v>225</v>
      </c>
      <c r="L9" s="83">
        <f t="shared" si="0"/>
        <v>0.1825</v>
      </c>
      <c r="M9" s="83">
        <f t="shared" si="0"/>
        <v>0.226</v>
      </c>
      <c r="N9" s="83">
        <f t="shared" si="0"/>
        <v>1.95</v>
      </c>
      <c r="O9" s="83">
        <f t="shared" si="0"/>
        <v>174.99999999999997</v>
      </c>
      <c r="P9" s="83">
        <f t="shared" si="0"/>
        <v>0.752</v>
      </c>
      <c r="Q9" s="189" t="s">
        <v>237</v>
      </c>
      <c r="R9" s="86">
        <f>R10+R11+R12+R13</f>
        <v>680.75</v>
      </c>
      <c r="S9" s="86">
        <f>S10+S11+S12+S13</f>
        <v>13.7075</v>
      </c>
    </row>
    <row r="10" spans="2:19" ht="24.75" customHeight="1" thickBot="1">
      <c r="B10" s="1"/>
      <c r="C10" s="3"/>
      <c r="D10" s="223" t="s">
        <v>107</v>
      </c>
      <c r="E10" s="238">
        <v>25</v>
      </c>
      <c r="F10" s="238">
        <v>25</v>
      </c>
      <c r="G10" s="322"/>
      <c r="H10" s="66">
        <v>2.75</v>
      </c>
      <c r="I10" s="66">
        <v>1.55</v>
      </c>
      <c r="J10" s="66">
        <v>12.525</v>
      </c>
      <c r="K10" s="66">
        <v>76.25</v>
      </c>
      <c r="L10" s="66">
        <v>0.123</v>
      </c>
      <c r="M10" s="66">
        <v>0.025</v>
      </c>
      <c r="N10" s="66"/>
      <c r="O10" s="66">
        <v>13</v>
      </c>
      <c r="P10" s="66">
        <v>0.452</v>
      </c>
      <c r="Q10" s="39"/>
      <c r="R10" s="72">
        <v>63</v>
      </c>
      <c r="S10" s="97">
        <f>(E10*R10)/1000</f>
        <v>1.575</v>
      </c>
    </row>
    <row r="11" spans="2:19" ht="24.75" customHeight="1" thickBot="1">
      <c r="B11" s="46"/>
      <c r="C11" s="47"/>
      <c r="D11" s="223" t="s">
        <v>18</v>
      </c>
      <c r="E11" s="238">
        <v>10</v>
      </c>
      <c r="F11" s="238">
        <f>E11</f>
        <v>10</v>
      </c>
      <c r="G11" s="10"/>
      <c r="H11" s="66"/>
      <c r="I11" s="66"/>
      <c r="J11" s="66">
        <v>9.98</v>
      </c>
      <c r="K11" s="66">
        <v>37.9</v>
      </c>
      <c r="L11" s="66"/>
      <c r="M11" s="66"/>
      <c r="N11" s="66"/>
      <c r="O11" s="66">
        <v>0.2</v>
      </c>
      <c r="P11" s="66">
        <v>0.03</v>
      </c>
      <c r="Q11" s="39"/>
      <c r="R11" s="72">
        <v>65</v>
      </c>
      <c r="S11" s="97">
        <f aca="true" t="shared" si="1" ref="S11:S63">(E11*R11)/1000</f>
        <v>0.65</v>
      </c>
    </row>
    <row r="12" spans="2:19" ht="24.75" customHeight="1" thickBot="1">
      <c r="B12" s="46"/>
      <c r="C12" s="47"/>
      <c r="D12" s="223" t="s">
        <v>35</v>
      </c>
      <c r="E12" s="248">
        <v>130</v>
      </c>
      <c r="F12" s="248">
        <v>130</v>
      </c>
      <c r="G12" s="30"/>
      <c r="H12" s="77">
        <v>3.64</v>
      </c>
      <c r="I12" s="77">
        <v>4.16</v>
      </c>
      <c r="J12" s="77">
        <v>6.11</v>
      </c>
      <c r="K12" s="77">
        <v>75.4</v>
      </c>
      <c r="L12" s="77">
        <v>0.052</v>
      </c>
      <c r="M12" s="77">
        <v>0.195</v>
      </c>
      <c r="N12" s="77">
        <v>1.95</v>
      </c>
      <c r="O12" s="77">
        <v>161.2</v>
      </c>
      <c r="P12" s="77">
        <v>0.26</v>
      </c>
      <c r="Q12" s="39"/>
      <c r="R12" s="72">
        <v>69.75</v>
      </c>
      <c r="S12" s="97">
        <f t="shared" si="1"/>
        <v>9.0675</v>
      </c>
    </row>
    <row r="13" spans="2:19" ht="24.75" customHeight="1" thickBot="1">
      <c r="B13" s="46"/>
      <c r="C13" s="47"/>
      <c r="D13" s="223" t="s">
        <v>17</v>
      </c>
      <c r="E13" s="238">
        <v>5</v>
      </c>
      <c r="F13" s="238">
        <f>E13</f>
        <v>5</v>
      </c>
      <c r="G13" s="322"/>
      <c r="H13" s="66">
        <v>0.035</v>
      </c>
      <c r="I13" s="66">
        <v>3.9</v>
      </c>
      <c r="J13" s="66">
        <v>0.05</v>
      </c>
      <c r="K13" s="66">
        <v>35.45</v>
      </c>
      <c r="L13" s="66">
        <v>0.0075</v>
      </c>
      <c r="M13" s="66">
        <v>0.006</v>
      </c>
      <c r="N13" s="66"/>
      <c r="O13" s="66">
        <v>0.6</v>
      </c>
      <c r="P13" s="66">
        <v>0.01</v>
      </c>
      <c r="Q13" s="39"/>
      <c r="R13" s="72">
        <v>483</v>
      </c>
      <c r="S13" s="97">
        <f t="shared" si="1"/>
        <v>2.415</v>
      </c>
    </row>
    <row r="14" spans="2:19" ht="24.75" customHeight="1" thickBot="1">
      <c r="B14" s="38"/>
      <c r="C14" s="61"/>
      <c r="D14" s="233" t="s">
        <v>207</v>
      </c>
      <c r="E14" s="237"/>
      <c r="F14" s="237"/>
      <c r="G14" s="9">
        <v>200</v>
      </c>
      <c r="H14" s="53">
        <f>H15+H17+H16</f>
        <v>0.045</v>
      </c>
      <c r="I14" s="53">
        <f aca="true" t="shared" si="2" ref="I14:P14">I15+I17+I16</f>
        <v>0.005</v>
      </c>
      <c r="J14" s="53">
        <f t="shared" si="2"/>
        <v>15.120000000000001</v>
      </c>
      <c r="K14" s="53">
        <f t="shared" si="2"/>
        <v>58.5</v>
      </c>
      <c r="L14" s="53">
        <f t="shared" si="2"/>
        <v>0</v>
      </c>
      <c r="M14" s="53">
        <f t="shared" si="2"/>
        <v>1.5</v>
      </c>
      <c r="N14" s="53">
        <f t="shared" si="2"/>
        <v>2.5</v>
      </c>
      <c r="O14" s="53">
        <f t="shared" si="2"/>
        <v>0.5</v>
      </c>
      <c r="P14" s="53">
        <f t="shared" si="2"/>
        <v>0.075</v>
      </c>
      <c r="Q14" s="176" t="s">
        <v>279</v>
      </c>
      <c r="R14" s="68">
        <f>R15+R17+R16</f>
        <v>675</v>
      </c>
      <c r="S14" s="68">
        <f>S15+S17+S16</f>
        <v>2.305</v>
      </c>
    </row>
    <row r="15" spans="2:19" ht="24.75" customHeight="1" thickBot="1">
      <c r="B15" s="46"/>
      <c r="C15" s="47"/>
      <c r="D15" s="223" t="s">
        <v>62</v>
      </c>
      <c r="E15" s="238">
        <v>1</v>
      </c>
      <c r="F15" s="238">
        <v>1</v>
      </c>
      <c r="G15" s="133"/>
      <c r="H15" s="67"/>
      <c r="I15" s="67"/>
      <c r="J15" s="67"/>
      <c r="K15" s="67"/>
      <c r="L15" s="66"/>
      <c r="M15" s="66"/>
      <c r="N15" s="66"/>
      <c r="O15" s="66">
        <v>0.2</v>
      </c>
      <c r="P15" s="66">
        <v>0.03</v>
      </c>
      <c r="Q15" s="39"/>
      <c r="R15" s="72">
        <v>430</v>
      </c>
      <c r="S15" s="97">
        <f t="shared" si="1"/>
        <v>0.43</v>
      </c>
    </row>
    <row r="16" spans="2:19" ht="24.75" customHeight="1" thickBot="1">
      <c r="B16" s="46"/>
      <c r="C16" s="47"/>
      <c r="D16" s="223" t="s">
        <v>89</v>
      </c>
      <c r="E16" s="238">
        <v>5</v>
      </c>
      <c r="F16" s="238">
        <v>5</v>
      </c>
      <c r="G16" s="146"/>
      <c r="H16" s="66">
        <v>0.045</v>
      </c>
      <c r="I16" s="66">
        <v>0.005</v>
      </c>
      <c r="J16" s="66">
        <v>0.15</v>
      </c>
      <c r="K16" s="66">
        <v>1.65</v>
      </c>
      <c r="L16" s="66"/>
      <c r="M16" s="66">
        <v>1.5</v>
      </c>
      <c r="N16" s="66">
        <v>2.5</v>
      </c>
      <c r="O16" s="66"/>
      <c r="P16" s="66"/>
      <c r="Q16" s="39"/>
      <c r="R16" s="72">
        <v>180</v>
      </c>
      <c r="S16" s="97">
        <f t="shared" si="1"/>
        <v>0.9</v>
      </c>
    </row>
    <row r="17" spans="2:19" ht="24.75" customHeight="1" thickBot="1">
      <c r="B17" s="46"/>
      <c r="C17" s="47"/>
      <c r="D17" s="223" t="s">
        <v>18</v>
      </c>
      <c r="E17" s="238">
        <v>15</v>
      </c>
      <c r="F17" s="238">
        <v>15</v>
      </c>
      <c r="G17" s="10"/>
      <c r="H17" s="66"/>
      <c r="I17" s="66"/>
      <c r="J17" s="66">
        <v>14.97</v>
      </c>
      <c r="K17" s="66">
        <v>56.85</v>
      </c>
      <c r="L17" s="66"/>
      <c r="M17" s="66"/>
      <c r="N17" s="66"/>
      <c r="O17" s="66">
        <v>0.3</v>
      </c>
      <c r="P17" s="66">
        <v>0.045</v>
      </c>
      <c r="Q17" s="39"/>
      <c r="R17" s="72">
        <v>65</v>
      </c>
      <c r="S17" s="97">
        <f t="shared" si="1"/>
        <v>0.975</v>
      </c>
    </row>
    <row r="18" spans="1:19" s="4" customFormat="1" ht="24.75" customHeight="1" thickBot="1">
      <c r="A18" s="99"/>
      <c r="B18" s="38"/>
      <c r="C18" s="8"/>
      <c r="D18" s="233" t="s">
        <v>22</v>
      </c>
      <c r="E18" s="237"/>
      <c r="F18" s="237"/>
      <c r="G18" s="9">
        <v>37</v>
      </c>
      <c r="H18" s="53">
        <f>H19+H20</f>
        <v>2.359</v>
      </c>
      <c r="I18" s="53">
        <f aca="true" t="shared" si="3" ref="I18:P18">I19+I20</f>
        <v>6.36</v>
      </c>
      <c r="J18" s="53">
        <f t="shared" si="3"/>
        <v>15.01</v>
      </c>
      <c r="K18" s="53">
        <f t="shared" si="3"/>
        <v>128.23</v>
      </c>
      <c r="L18" s="53">
        <f t="shared" si="3"/>
        <v>0.0915</v>
      </c>
      <c r="M18" s="53">
        <f t="shared" si="3"/>
        <v>0.017</v>
      </c>
      <c r="N18" s="53">
        <f t="shared" si="3"/>
        <v>0</v>
      </c>
      <c r="O18" s="53">
        <f t="shared" si="3"/>
        <v>6.84</v>
      </c>
      <c r="P18" s="53">
        <f t="shared" si="3"/>
        <v>0.608</v>
      </c>
      <c r="Q18" s="176" t="s">
        <v>231</v>
      </c>
      <c r="R18" s="68">
        <f>R19+R20</f>
        <v>594.6</v>
      </c>
      <c r="S18" s="68">
        <f>S19+S20</f>
        <v>6.728999999999999</v>
      </c>
    </row>
    <row r="19" spans="2:19" ht="24.75" customHeight="1" thickBot="1">
      <c r="B19" s="46"/>
      <c r="C19" s="47"/>
      <c r="D19" s="223" t="s">
        <v>23</v>
      </c>
      <c r="E19" s="238">
        <v>30</v>
      </c>
      <c r="F19" s="238">
        <v>30</v>
      </c>
      <c r="G19" s="10"/>
      <c r="H19" s="66">
        <v>2.31</v>
      </c>
      <c r="I19" s="66">
        <v>0.9</v>
      </c>
      <c r="J19" s="66">
        <v>14.94</v>
      </c>
      <c r="K19" s="66">
        <v>78.6</v>
      </c>
      <c r="L19" s="66">
        <v>0.081</v>
      </c>
      <c r="M19" s="66">
        <v>0.009</v>
      </c>
      <c r="N19" s="66"/>
      <c r="O19" s="66">
        <v>6</v>
      </c>
      <c r="P19" s="66">
        <v>0.594</v>
      </c>
      <c r="Q19" s="39"/>
      <c r="R19" s="72">
        <v>111.6</v>
      </c>
      <c r="S19" s="97">
        <f t="shared" si="1"/>
        <v>3.348</v>
      </c>
    </row>
    <row r="20" spans="2:19" ht="24.75" customHeight="1" thickBot="1">
      <c r="B20" s="1"/>
      <c r="C20" s="3"/>
      <c r="D20" s="223" t="s">
        <v>17</v>
      </c>
      <c r="E20" s="238">
        <v>7</v>
      </c>
      <c r="F20" s="238">
        <v>7</v>
      </c>
      <c r="G20" s="10"/>
      <c r="H20" s="66">
        <v>0.049</v>
      </c>
      <c r="I20" s="66">
        <v>5.46</v>
      </c>
      <c r="J20" s="66">
        <v>0.07</v>
      </c>
      <c r="K20" s="66">
        <v>49.63</v>
      </c>
      <c r="L20" s="66">
        <v>0.0105</v>
      </c>
      <c r="M20" s="66">
        <v>0.008</v>
      </c>
      <c r="N20" s="66"/>
      <c r="O20" s="66">
        <v>0.84</v>
      </c>
      <c r="P20" s="66">
        <v>0.014</v>
      </c>
      <c r="Q20" s="39"/>
      <c r="R20" s="72">
        <v>483</v>
      </c>
      <c r="S20" s="97">
        <f t="shared" si="1"/>
        <v>3.381</v>
      </c>
    </row>
    <row r="21" spans="1:19" s="4" customFormat="1" ht="24.75" customHeight="1" thickBot="1">
      <c r="A21" s="99"/>
      <c r="B21" s="38"/>
      <c r="C21" s="5" t="s">
        <v>24</v>
      </c>
      <c r="D21" s="231" t="s">
        <v>25</v>
      </c>
      <c r="E21" s="237">
        <v>100</v>
      </c>
      <c r="F21" s="237">
        <v>100</v>
      </c>
      <c r="G21" s="9">
        <v>100</v>
      </c>
      <c r="H21" s="53">
        <v>0.4</v>
      </c>
      <c r="I21" s="53"/>
      <c r="J21" s="53">
        <v>7.28</v>
      </c>
      <c r="K21" s="53">
        <v>38</v>
      </c>
      <c r="L21" s="53">
        <v>0.008</v>
      </c>
      <c r="M21" s="53">
        <v>0.024</v>
      </c>
      <c r="N21" s="53">
        <v>8</v>
      </c>
      <c r="O21" s="53">
        <v>16</v>
      </c>
      <c r="P21" s="53">
        <v>0.24</v>
      </c>
      <c r="Q21" s="176" t="s">
        <v>298</v>
      </c>
      <c r="R21" s="68">
        <v>65</v>
      </c>
      <c r="S21" s="98">
        <f t="shared" si="1"/>
        <v>6.5</v>
      </c>
    </row>
    <row r="22" spans="1:19" s="4" customFormat="1" ht="38.25" customHeight="1" thickBot="1">
      <c r="A22" s="99"/>
      <c r="B22" s="38"/>
      <c r="C22" s="5" t="s">
        <v>26</v>
      </c>
      <c r="D22" s="225" t="s">
        <v>394</v>
      </c>
      <c r="E22" s="241"/>
      <c r="F22" s="239"/>
      <c r="G22" s="49">
        <v>40</v>
      </c>
      <c r="H22" s="83">
        <f aca="true" t="shared" si="4" ref="H22:O22">SUM(H23:H24)</f>
        <v>0.43</v>
      </c>
      <c r="I22" s="83">
        <f t="shared" si="4"/>
        <v>7.0200000000000005</v>
      </c>
      <c r="J22" s="83">
        <f t="shared" si="4"/>
        <v>2.28</v>
      </c>
      <c r="K22" s="83">
        <f t="shared" si="4"/>
        <v>73.56</v>
      </c>
      <c r="L22" s="83">
        <f t="shared" si="4"/>
        <v>0.0198</v>
      </c>
      <c r="M22" s="83">
        <f t="shared" si="4"/>
        <v>0.0231</v>
      </c>
      <c r="N22" s="83">
        <f t="shared" si="4"/>
        <v>1.32</v>
      </c>
      <c r="O22" s="83">
        <f t="shared" si="4"/>
        <v>16.83</v>
      </c>
      <c r="P22" s="83">
        <f>SUM(P23:P24)</f>
        <v>0.231</v>
      </c>
      <c r="Q22" s="189" t="s">
        <v>260</v>
      </c>
      <c r="R22" s="86">
        <f>SUM(R23:R24)</f>
        <v>164</v>
      </c>
      <c r="S22" s="86">
        <f>SUM(S23:S24)</f>
        <v>2.105</v>
      </c>
    </row>
    <row r="23" spans="1:19" s="158" customFormat="1" ht="24.75" customHeight="1" thickBot="1">
      <c r="A23" s="104"/>
      <c r="B23" s="46"/>
      <c r="C23" s="201"/>
      <c r="D23" s="223" t="s">
        <v>65</v>
      </c>
      <c r="E23" s="238">
        <v>40</v>
      </c>
      <c r="F23" s="238">
        <v>33</v>
      </c>
      <c r="G23" s="10"/>
      <c r="H23" s="66">
        <v>0.43</v>
      </c>
      <c r="I23" s="66">
        <v>0.03</v>
      </c>
      <c r="J23" s="66">
        <v>2.28</v>
      </c>
      <c r="K23" s="66">
        <v>10.56</v>
      </c>
      <c r="L23" s="66">
        <v>0.0198</v>
      </c>
      <c r="M23" s="66">
        <v>0.0231</v>
      </c>
      <c r="N23" s="66">
        <v>1.32</v>
      </c>
      <c r="O23" s="66">
        <v>16.83</v>
      </c>
      <c r="P23" s="66">
        <v>0.231</v>
      </c>
      <c r="Q23" s="39"/>
      <c r="R23" s="72">
        <v>29</v>
      </c>
      <c r="S23" s="97">
        <f t="shared" si="1"/>
        <v>1.16</v>
      </c>
    </row>
    <row r="24" spans="1:19" s="158" customFormat="1" ht="24.75" customHeight="1" thickBot="1">
      <c r="A24" s="104"/>
      <c r="B24" s="46"/>
      <c r="C24" s="201"/>
      <c r="D24" s="223" t="s">
        <v>28</v>
      </c>
      <c r="E24" s="238">
        <v>7</v>
      </c>
      <c r="F24" s="238">
        <f>E24</f>
        <v>7</v>
      </c>
      <c r="G24" s="10"/>
      <c r="H24" s="66"/>
      <c r="I24" s="66">
        <v>6.99</v>
      </c>
      <c r="J24" s="66"/>
      <c r="K24" s="66">
        <v>63</v>
      </c>
      <c r="L24" s="66"/>
      <c r="M24" s="66"/>
      <c r="N24" s="66"/>
      <c r="O24" s="66"/>
      <c r="P24" s="66"/>
      <c r="Q24" s="39"/>
      <c r="R24" s="72">
        <v>135</v>
      </c>
      <c r="S24" s="97">
        <f t="shared" si="1"/>
        <v>0.945</v>
      </c>
    </row>
    <row r="25" spans="2:19" ht="38.25" customHeight="1" thickBot="1">
      <c r="B25" s="38"/>
      <c r="C25" s="61"/>
      <c r="D25" s="233" t="s">
        <v>156</v>
      </c>
      <c r="E25" s="237"/>
      <c r="F25" s="237"/>
      <c r="G25" s="9">
        <v>250</v>
      </c>
      <c r="H25" s="53">
        <f>H26+H27+H28+H29+H30+H31+H32+H33+H36+H34</f>
        <v>6.353</v>
      </c>
      <c r="I25" s="53">
        <f aca="true" t="shared" si="5" ref="I25:P25">I26+I27+I28+I29+I30+I31+I32+I33+I36+I34</f>
        <v>9.135</v>
      </c>
      <c r="J25" s="53">
        <f t="shared" si="5"/>
        <v>12.331000000000003</v>
      </c>
      <c r="K25" s="53">
        <f>SUM(K26:K36)</f>
        <v>158.46</v>
      </c>
      <c r="L25" s="53">
        <f t="shared" si="5"/>
        <v>0.07850000000000001</v>
      </c>
      <c r="M25" s="53">
        <f t="shared" si="5"/>
        <v>0.2771</v>
      </c>
      <c r="N25" s="53">
        <f t="shared" si="5"/>
        <v>16.39</v>
      </c>
      <c r="O25" s="53">
        <f t="shared" si="5"/>
        <v>63.2</v>
      </c>
      <c r="P25" s="53">
        <f t="shared" si="5"/>
        <v>1.6159999999999999</v>
      </c>
      <c r="Q25" s="176" t="s">
        <v>299</v>
      </c>
      <c r="R25" s="68">
        <f>R26+R27+R28+R29+R30+R31+R32+R33+R36+R34+R35</f>
        <v>1807.35</v>
      </c>
      <c r="S25" s="68">
        <f>S26+S27+S28+S29+S30+S31+S32+S33+S36+S34+S35</f>
        <v>11.40185</v>
      </c>
    </row>
    <row r="26" spans="2:19" ht="24.75" customHeight="1" thickBot="1">
      <c r="B26" s="46"/>
      <c r="C26" s="47"/>
      <c r="D26" s="223" t="s">
        <v>87</v>
      </c>
      <c r="E26" s="296">
        <v>24</v>
      </c>
      <c r="F26" s="296">
        <v>24</v>
      </c>
      <c r="G26" s="277"/>
      <c r="H26" s="273">
        <v>4.368</v>
      </c>
      <c r="I26" s="273">
        <v>4.416</v>
      </c>
      <c r="J26" s="273">
        <v>0.168</v>
      </c>
      <c r="K26" s="273">
        <v>57.84</v>
      </c>
      <c r="L26" s="273">
        <v>0.019</v>
      </c>
      <c r="M26" s="273">
        <v>0.036</v>
      </c>
      <c r="N26" s="273">
        <v>0</v>
      </c>
      <c r="O26" s="273">
        <v>4.08</v>
      </c>
      <c r="P26" s="273">
        <v>0.384</v>
      </c>
      <c r="Q26" s="39"/>
      <c r="R26" s="72">
        <v>174.8</v>
      </c>
      <c r="S26" s="97">
        <f t="shared" si="1"/>
        <v>4.195200000000001</v>
      </c>
    </row>
    <row r="27" spans="1:19" s="4" customFormat="1" ht="24.75" customHeight="1" thickBot="1">
      <c r="A27" s="99"/>
      <c r="B27" s="65"/>
      <c r="C27" s="45"/>
      <c r="D27" s="223" t="s">
        <v>31</v>
      </c>
      <c r="E27" s="238">
        <v>29</v>
      </c>
      <c r="F27" s="238">
        <v>23</v>
      </c>
      <c r="G27" s="10"/>
      <c r="H27" s="66">
        <v>0.414</v>
      </c>
      <c r="I27" s="66">
        <v>0.023</v>
      </c>
      <c r="J27" s="66">
        <v>1.081</v>
      </c>
      <c r="K27" s="66">
        <v>6.21</v>
      </c>
      <c r="L27" s="66"/>
      <c r="M27" s="66">
        <v>0.001</v>
      </c>
      <c r="N27" s="66">
        <v>15.87</v>
      </c>
      <c r="O27" s="66">
        <v>11.04</v>
      </c>
      <c r="P27" s="66">
        <v>0.138</v>
      </c>
      <c r="Q27" s="39"/>
      <c r="R27" s="72">
        <v>24</v>
      </c>
      <c r="S27" s="97">
        <f t="shared" si="1"/>
        <v>0.696</v>
      </c>
    </row>
    <row r="28" spans="2:19" ht="24.75" customHeight="1" thickBot="1">
      <c r="B28" s="46"/>
      <c r="C28" s="47"/>
      <c r="D28" s="223" t="s">
        <v>66</v>
      </c>
      <c r="E28" s="238">
        <v>70</v>
      </c>
      <c r="F28" s="238">
        <v>42</v>
      </c>
      <c r="G28" s="10"/>
      <c r="H28" s="66">
        <v>0.84</v>
      </c>
      <c r="I28" s="66">
        <v>0.168</v>
      </c>
      <c r="J28" s="66">
        <v>7.266</v>
      </c>
      <c r="K28" s="66">
        <v>33.6</v>
      </c>
      <c r="L28" s="66">
        <v>0.05</v>
      </c>
      <c r="M28" s="66">
        <v>0.029</v>
      </c>
      <c r="N28" s="66"/>
      <c r="O28" s="66">
        <v>4.2</v>
      </c>
      <c r="P28" s="66">
        <v>0.378</v>
      </c>
      <c r="Q28" s="39"/>
      <c r="R28" s="72">
        <v>21</v>
      </c>
      <c r="S28" s="97">
        <f t="shared" si="1"/>
        <v>1.47</v>
      </c>
    </row>
    <row r="29" spans="2:19" ht="24.75" customHeight="1" thickBot="1">
      <c r="B29" s="46"/>
      <c r="C29" s="47"/>
      <c r="D29" s="223" t="s">
        <v>67</v>
      </c>
      <c r="E29" s="238">
        <v>5</v>
      </c>
      <c r="F29" s="238">
        <v>4</v>
      </c>
      <c r="G29" s="10"/>
      <c r="H29" s="66">
        <v>0.056</v>
      </c>
      <c r="I29" s="66"/>
      <c r="J29" s="66">
        <v>0.364</v>
      </c>
      <c r="K29" s="66">
        <v>1.64</v>
      </c>
      <c r="L29" s="66"/>
      <c r="M29" s="66">
        <v>0.001</v>
      </c>
      <c r="N29" s="66">
        <v>0.36</v>
      </c>
      <c r="O29" s="66">
        <v>1.24</v>
      </c>
      <c r="P29" s="66">
        <v>0.032</v>
      </c>
      <c r="Q29" s="39"/>
      <c r="R29" s="72">
        <v>25</v>
      </c>
      <c r="S29" s="97">
        <f t="shared" si="1"/>
        <v>0.125</v>
      </c>
    </row>
    <row r="30" spans="2:19" ht="24.75" customHeight="1" thickBot="1">
      <c r="B30" s="46"/>
      <c r="C30" s="47"/>
      <c r="D30" s="223" t="s">
        <v>65</v>
      </c>
      <c r="E30" s="238">
        <v>5</v>
      </c>
      <c r="F30" s="238">
        <v>4</v>
      </c>
      <c r="G30" s="10"/>
      <c r="H30" s="66">
        <v>0.052</v>
      </c>
      <c r="I30" s="66">
        <v>0.004</v>
      </c>
      <c r="J30" s="66">
        <v>0.336</v>
      </c>
      <c r="K30" s="66">
        <v>1.36</v>
      </c>
      <c r="L30" s="66">
        <v>0.002</v>
      </c>
      <c r="M30" s="66">
        <v>0.028</v>
      </c>
      <c r="N30" s="66">
        <v>0.16</v>
      </c>
      <c r="O30" s="66">
        <v>2.04</v>
      </c>
      <c r="P30" s="66">
        <v>0.028</v>
      </c>
      <c r="Q30" s="39"/>
      <c r="R30" s="72">
        <v>29</v>
      </c>
      <c r="S30" s="97">
        <f t="shared" si="1"/>
        <v>0.145</v>
      </c>
    </row>
    <row r="31" spans="2:19" ht="24.75" customHeight="1" thickBot="1">
      <c r="B31" s="46"/>
      <c r="C31" s="47"/>
      <c r="D31" s="223" t="s">
        <v>27</v>
      </c>
      <c r="E31" s="238">
        <v>30</v>
      </c>
      <c r="F31" s="238">
        <v>24</v>
      </c>
      <c r="G31" s="10"/>
      <c r="H31" s="66">
        <v>0.36</v>
      </c>
      <c r="I31" s="66">
        <v>0.024</v>
      </c>
      <c r="J31" s="66">
        <v>2.4</v>
      </c>
      <c r="K31" s="66">
        <v>10.08</v>
      </c>
      <c r="L31" s="66"/>
      <c r="M31" s="66">
        <v>0.168</v>
      </c>
      <c r="N31" s="66"/>
      <c r="O31" s="66">
        <v>8.88</v>
      </c>
      <c r="P31" s="66">
        <v>0.336</v>
      </c>
      <c r="Q31" s="39"/>
      <c r="R31" s="72">
        <v>29</v>
      </c>
      <c r="S31" s="97">
        <f t="shared" si="1"/>
        <v>0.87</v>
      </c>
    </row>
    <row r="32" spans="2:19" ht="24.75" customHeight="1" thickBot="1">
      <c r="B32" s="46"/>
      <c r="C32" s="47"/>
      <c r="D32" s="223" t="s">
        <v>70</v>
      </c>
      <c r="E32" s="238">
        <v>3</v>
      </c>
      <c r="F32" s="238">
        <v>3</v>
      </c>
      <c r="G32" s="10"/>
      <c r="H32" s="66">
        <v>0.144</v>
      </c>
      <c r="I32" s="66"/>
      <c r="J32" s="66">
        <v>0.57</v>
      </c>
      <c r="K32" s="66">
        <v>2.97</v>
      </c>
      <c r="L32" s="66"/>
      <c r="M32" s="66">
        <v>0.0051</v>
      </c>
      <c r="N32" s="66"/>
      <c r="O32" s="66">
        <v>0.6</v>
      </c>
      <c r="P32" s="66">
        <v>0.069</v>
      </c>
      <c r="Q32" s="39"/>
      <c r="R32" s="72">
        <v>130</v>
      </c>
      <c r="S32" s="97">
        <f t="shared" si="1"/>
        <v>0.39</v>
      </c>
    </row>
    <row r="33" spans="2:19" ht="24.75" customHeight="1" thickBot="1">
      <c r="B33" s="46"/>
      <c r="C33" s="47"/>
      <c r="D33" s="223" t="s">
        <v>17</v>
      </c>
      <c r="E33" s="238">
        <v>5</v>
      </c>
      <c r="F33" s="238">
        <f>E33</f>
        <v>5</v>
      </c>
      <c r="G33" s="322"/>
      <c r="H33" s="66">
        <v>0.035</v>
      </c>
      <c r="I33" s="66">
        <v>3.9</v>
      </c>
      <c r="J33" s="66">
        <v>0.05</v>
      </c>
      <c r="K33" s="66">
        <v>35.45</v>
      </c>
      <c r="L33" s="66">
        <v>0.0075</v>
      </c>
      <c r="M33" s="66">
        <v>0.006</v>
      </c>
      <c r="N33" s="66"/>
      <c r="O33" s="66">
        <v>0.6</v>
      </c>
      <c r="P33" s="66">
        <v>0.01</v>
      </c>
      <c r="Q33" s="39"/>
      <c r="R33" s="72">
        <v>483</v>
      </c>
      <c r="S33" s="97">
        <f t="shared" si="1"/>
        <v>2.415</v>
      </c>
    </row>
    <row r="34" spans="2:19" ht="24.75" customHeight="1" thickBot="1">
      <c r="B34" s="46"/>
      <c r="C34" s="47"/>
      <c r="D34" s="223" t="s">
        <v>69</v>
      </c>
      <c r="E34" s="238">
        <v>3</v>
      </c>
      <c r="F34" s="238">
        <v>3</v>
      </c>
      <c r="G34" s="10"/>
      <c r="H34" s="66">
        <v>0.084</v>
      </c>
      <c r="I34" s="66">
        <v>0.6</v>
      </c>
      <c r="J34" s="66">
        <v>0.096</v>
      </c>
      <c r="K34" s="66">
        <v>6.18</v>
      </c>
      <c r="L34" s="66"/>
      <c r="M34" s="66">
        <v>0.003</v>
      </c>
      <c r="N34" s="66"/>
      <c r="O34" s="66">
        <v>1.08</v>
      </c>
      <c r="P34" s="66">
        <v>0.009</v>
      </c>
      <c r="Q34" s="39"/>
      <c r="R34" s="72">
        <v>218.55</v>
      </c>
      <c r="S34" s="97">
        <f t="shared" si="1"/>
        <v>0.6556500000000001</v>
      </c>
    </row>
    <row r="35" spans="2:19" ht="24.75" customHeight="1" thickBot="1">
      <c r="B35" s="46"/>
      <c r="C35" s="47"/>
      <c r="D35" s="223" t="s">
        <v>214</v>
      </c>
      <c r="E35" s="238">
        <v>0.5</v>
      </c>
      <c r="F35" s="238">
        <v>0.5</v>
      </c>
      <c r="G35" s="10"/>
      <c r="H35" s="66">
        <v>0.076</v>
      </c>
      <c r="I35" s="66">
        <v>0.084</v>
      </c>
      <c r="J35" s="66">
        <v>0.487</v>
      </c>
      <c r="K35" s="66">
        <v>3.13</v>
      </c>
      <c r="L35" s="66"/>
      <c r="M35" s="66">
        <v>0.004</v>
      </c>
      <c r="N35" s="66">
        <v>0.465</v>
      </c>
      <c r="O35" s="66">
        <v>8.34</v>
      </c>
      <c r="P35" s="66">
        <v>0.43</v>
      </c>
      <c r="Q35" s="39"/>
      <c r="R35" s="72">
        <v>650</v>
      </c>
      <c r="S35" s="97">
        <f t="shared" si="1"/>
        <v>0.325</v>
      </c>
    </row>
    <row r="36" spans="2:19" ht="24.75" customHeight="1" thickBot="1">
      <c r="B36" s="46"/>
      <c r="C36" s="47"/>
      <c r="D36" s="223" t="s">
        <v>100</v>
      </c>
      <c r="E36" s="238">
        <v>5</v>
      </c>
      <c r="F36" s="238">
        <v>5</v>
      </c>
      <c r="G36" s="10"/>
      <c r="H36" s="66"/>
      <c r="I36" s="66"/>
      <c r="J36" s="66"/>
      <c r="K36" s="66"/>
      <c r="L36" s="66"/>
      <c r="M36" s="66"/>
      <c r="N36" s="66"/>
      <c r="O36" s="66">
        <v>29.44</v>
      </c>
      <c r="P36" s="66">
        <v>0.232</v>
      </c>
      <c r="Q36" s="39"/>
      <c r="R36" s="72">
        <v>23</v>
      </c>
      <c r="S36" s="97">
        <f t="shared" si="1"/>
        <v>0.115</v>
      </c>
    </row>
    <row r="37" spans="2:19" ht="39" customHeight="1" thickBot="1">
      <c r="B37" s="38"/>
      <c r="C37" s="61"/>
      <c r="D37" s="233" t="s">
        <v>208</v>
      </c>
      <c r="E37" s="237"/>
      <c r="F37" s="237"/>
      <c r="G37" s="9">
        <v>90</v>
      </c>
      <c r="H37" s="53">
        <f aca="true" t="shared" si="6" ref="H37:P37">H38+H40+H41+H42+H43+H39</f>
        <v>18.761000000000003</v>
      </c>
      <c r="I37" s="53">
        <f t="shared" si="6"/>
        <v>21.41</v>
      </c>
      <c r="J37" s="53">
        <f t="shared" si="6"/>
        <v>11.817000000000002</v>
      </c>
      <c r="K37" s="53">
        <f t="shared" si="6"/>
        <v>324.61</v>
      </c>
      <c r="L37" s="53">
        <f t="shared" si="6"/>
        <v>0.09</v>
      </c>
      <c r="M37" s="53">
        <f t="shared" si="6"/>
        <v>0.15350000000000003</v>
      </c>
      <c r="N37" s="53">
        <f t="shared" si="6"/>
        <v>0.36</v>
      </c>
      <c r="O37" s="53">
        <f t="shared" si="6"/>
        <v>30.04</v>
      </c>
      <c r="P37" s="53">
        <f t="shared" si="6"/>
        <v>2.311</v>
      </c>
      <c r="Q37" s="176" t="s">
        <v>300</v>
      </c>
      <c r="R37" s="68">
        <f>R38+R40+R41+R42+R43+R39</f>
        <v>1388.05</v>
      </c>
      <c r="S37" s="68">
        <f>S38+S40+S41+S42+S43+S39</f>
        <v>26.259999999999998</v>
      </c>
    </row>
    <row r="38" spans="2:19" ht="24.75" customHeight="1" thickBot="1">
      <c r="B38" s="46"/>
      <c r="C38" s="47"/>
      <c r="D38" s="223" t="s">
        <v>29</v>
      </c>
      <c r="E38" s="238">
        <v>75</v>
      </c>
      <c r="F38" s="238">
        <v>75</v>
      </c>
      <c r="G38" s="10"/>
      <c r="H38" s="66">
        <v>13.65</v>
      </c>
      <c r="I38" s="66">
        <v>13.8</v>
      </c>
      <c r="J38" s="66">
        <v>0.525</v>
      </c>
      <c r="K38" s="66">
        <v>180.75</v>
      </c>
      <c r="L38" s="66">
        <v>0.0525</v>
      </c>
      <c r="M38" s="66">
        <v>0.0375</v>
      </c>
      <c r="N38" s="66"/>
      <c r="O38" s="66">
        <v>12.75</v>
      </c>
      <c r="P38" s="66">
        <v>1.2</v>
      </c>
      <c r="Q38" s="39"/>
      <c r="R38" s="72">
        <v>174.8</v>
      </c>
      <c r="S38" s="97">
        <f t="shared" si="1"/>
        <v>13.11</v>
      </c>
    </row>
    <row r="39" spans="2:19" ht="24.75" customHeight="1" thickBot="1">
      <c r="B39" s="46"/>
      <c r="C39" s="47"/>
      <c r="D39" s="223" t="s">
        <v>102</v>
      </c>
      <c r="E39" s="296">
        <v>10</v>
      </c>
      <c r="F39" s="238">
        <v>10</v>
      </c>
      <c r="G39" s="10"/>
      <c r="H39" s="66">
        <v>0.93</v>
      </c>
      <c r="I39" s="66">
        <v>0.8</v>
      </c>
      <c r="J39" s="66"/>
      <c r="K39" s="66">
        <v>19.67</v>
      </c>
      <c r="L39" s="66">
        <v>0.002</v>
      </c>
      <c r="M39" s="66">
        <v>0.003</v>
      </c>
      <c r="N39" s="66"/>
      <c r="O39" s="66">
        <v>1.05</v>
      </c>
      <c r="P39" s="66">
        <v>0.45</v>
      </c>
      <c r="Q39" s="39"/>
      <c r="R39" s="72">
        <v>600</v>
      </c>
      <c r="S39" s="97">
        <f t="shared" si="1"/>
        <v>6</v>
      </c>
    </row>
    <row r="40" spans="2:19" ht="24.75" customHeight="1" thickBot="1">
      <c r="B40" s="46"/>
      <c r="C40" s="47"/>
      <c r="D40" s="223" t="s">
        <v>80</v>
      </c>
      <c r="E40" s="238">
        <v>15</v>
      </c>
      <c r="F40" s="238">
        <v>15</v>
      </c>
      <c r="G40" s="133"/>
      <c r="H40" s="66">
        <v>1.05</v>
      </c>
      <c r="I40" s="66">
        <v>0.15</v>
      </c>
      <c r="J40" s="66">
        <v>10.71</v>
      </c>
      <c r="K40" s="66">
        <v>49.5</v>
      </c>
      <c r="L40" s="66">
        <v>0.012</v>
      </c>
      <c r="M40" s="66">
        <v>0.006</v>
      </c>
      <c r="N40" s="66"/>
      <c r="O40" s="66">
        <v>1.2</v>
      </c>
      <c r="P40" s="66">
        <v>0.019</v>
      </c>
      <c r="Q40" s="39"/>
      <c r="R40" s="72">
        <v>99</v>
      </c>
      <c r="S40" s="97">
        <f t="shared" si="1"/>
        <v>1.485</v>
      </c>
    </row>
    <row r="41" spans="2:19" ht="24.75" customHeight="1" thickBot="1">
      <c r="B41" s="46"/>
      <c r="C41" s="47"/>
      <c r="D41" s="223" t="s">
        <v>43</v>
      </c>
      <c r="E41" s="238">
        <v>0.5</v>
      </c>
      <c r="F41" s="238">
        <v>0.5</v>
      </c>
      <c r="G41" s="10"/>
      <c r="H41" s="66">
        <v>3.04</v>
      </c>
      <c r="I41" s="66">
        <v>2.76</v>
      </c>
      <c r="J41" s="66">
        <v>0.168</v>
      </c>
      <c r="K41" s="66">
        <v>37.6</v>
      </c>
      <c r="L41" s="66">
        <v>0.016</v>
      </c>
      <c r="M41" s="66">
        <v>0.1</v>
      </c>
      <c r="N41" s="66"/>
      <c r="O41" s="66">
        <v>13.2</v>
      </c>
      <c r="P41" s="66">
        <v>0.6</v>
      </c>
      <c r="Q41" s="39"/>
      <c r="R41" s="72">
        <v>6.25</v>
      </c>
      <c r="S41" s="97">
        <f>(E41*R41)</f>
        <v>3.125</v>
      </c>
    </row>
    <row r="42" spans="2:19" ht="24.75" customHeight="1" thickBot="1">
      <c r="B42" s="46"/>
      <c r="C42" s="47"/>
      <c r="D42" s="223" t="s">
        <v>67</v>
      </c>
      <c r="E42" s="238">
        <v>5</v>
      </c>
      <c r="F42" s="238">
        <v>4</v>
      </c>
      <c r="G42" s="10"/>
      <c r="H42" s="66">
        <v>0.056</v>
      </c>
      <c r="I42" s="66"/>
      <c r="J42" s="66">
        <v>0.364</v>
      </c>
      <c r="K42" s="66">
        <v>1.64</v>
      </c>
      <c r="L42" s="66"/>
      <c r="M42" s="66">
        <v>0.001</v>
      </c>
      <c r="N42" s="66">
        <v>0.36</v>
      </c>
      <c r="O42" s="66">
        <v>1.24</v>
      </c>
      <c r="P42" s="66">
        <v>0.032</v>
      </c>
      <c r="Q42" s="39"/>
      <c r="R42" s="72">
        <v>25</v>
      </c>
      <c r="S42" s="97">
        <f t="shared" si="1"/>
        <v>0.125</v>
      </c>
    </row>
    <row r="43" spans="2:19" ht="24.75" customHeight="1" thickBot="1">
      <c r="B43" s="46"/>
      <c r="C43" s="47"/>
      <c r="D43" s="223" t="s">
        <v>17</v>
      </c>
      <c r="E43" s="238">
        <v>5</v>
      </c>
      <c r="F43" s="238">
        <f>E43</f>
        <v>5</v>
      </c>
      <c r="G43" s="322"/>
      <c r="H43" s="66">
        <v>0.035</v>
      </c>
      <c r="I43" s="66">
        <v>3.9</v>
      </c>
      <c r="J43" s="66">
        <v>0.05</v>
      </c>
      <c r="K43" s="66">
        <v>35.45</v>
      </c>
      <c r="L43" s="66">
        <v>0.0075</v>
      </c>
      <c r="M43" s="66">
        <v>0.006</v>
      </c>
      <c r="N43" s="66"/>
      <c r="O43" s="66">
        <v>0.6</v>
      </c>
      <c r="P43" s="66">
        <v>0.01</v>
      </c>
      <c r="Q43" s="39"/>
      <c r="R43" s="72">
        <v>483</v>
      </c>
      <c r="S43" s="97">
        <f t="shared" si="1"/>
        <v>2.415</v>
      </c>
    </row>
    <row r="44" spans="2:19" ht="24.75" customHeight="1" thickBot="1">
      <c r="B44" s="38"/>
      <c r="C44" s="61"/>
      <c r="D44" s="233" t="s">
        <v>114</v>
      </c>
      <c r="E44" s="237"/>
      <c r="F44" s="237"/>
      <c r="G44" s="9">
        <v>50</v>
      </c>
      <c r="H44" s="53">
        <f>H45+H46+H47</f>
        <v>0.639</v>
      </c>
      <c r="I44" s="53">
        <f aca="true" t="shared" si="7" ref="I44:P44">I45+I46+I47</f>
        <v>3.905</v>
      </c>
      <c r="J44" s="53">
        <f t="shared" si="7"/>
        <v>4.1</v>
      </c>
      <c r="K44" s="53">
        <f t="shared" si="7"/>
        <v>54.27</v>
      </c>
      <c r="L44" s="53">
        <f t="shared" si="7"/>
        <v>0.0305</v>
      </c>
      <c r="M44" s="53">
        <f t="shared" si="7"/>
        <v>0.024</v>
      </c>
      <c r="N44" s="53">
        <f t="shared" si="7"/>
        <v>0</v>
      </c>
      <c r="O44" s="53">
        <f t="shared" si="7"/>
        <v>2.65</v>
      </c>
      <c r="P44" s="53">
        <f t="shared" si="7"/>
        <v>0.17900000000000002</v>
      </c>
      <c r="Q44" s="176" t="s">
        <v>281</v>
      </c>
      <c r="R44" s="68">
        <f>R45+R46+R47</f>
        <v>650</v>
      </c>
      <c r="S44" s="68">
        <f>S45+S46+S47</f>
        <v>2.99</v>
      </c>
    </row>
    <row r="45" spans="2:19" ht="24.75" customHeight="1" thickBot="1">
      <c r="B45" s="46"/>
      <c r="C45" s="47"/>
      <c r="D45" s="223" t="s">
        <v>37</v>
      </c>
      <c r="E45" s="238">
        <v>3</v>
      </c>
      <c r="F45" s="238">
        <v>3</v>
      </c>
      <c r="G45" s="133"/>
      <c r="H45" s="66">
        <v>0.144</v>
      </c>
      <c r="I45" s="66"/>
      <c r="J45" s="66">
        <v>0.57</v>
      </c>
      <c r="K45" s="66">
        <v>2.97</v>
      </c>
      <c r="L45" s="66"/>
      <c r="M45" s="66">
        <v>0.005</v>
      </c>
      <c r="N45" s="66"/>
      <c r="O45" s="66">
        <v>0.6</v>
      </c>
      <c r="P45" s="66">
        <v>0.069</v>
      </c>
      <c r="Q45" s="39"/>
      <c r="R45" s="72">
        <v>130</v>
      </c>
      <c r="S45" s="97">
        <f t="shared" si="1"/>
        <v>0.39</v>
      </c>
    </row>
    <row r="46" spans="2:19" ht="24.75" customHeight="1" thickBot="1">
      <c r="B46" s="46"/>
      <c r="C46" s="47"/>
      <c r="D46" s="223" t="s">
        <v>115</v>
      </c>
      <c r="E46" s="238">
        <v>5</v>
      </c>
      <c r="F46" s="238">
        <v>5</v>
      </c>
      <c r="G46" s="133"/>
      <c r="H46" s="66">
        <v>0.46</v>
      </c>
      <c r="I46" s="66">
        <v>0.005</v>
      </c>
      <c r="J46" s="66">
        <v>3.48</v>
      </c>
      <c r="K46" s="66">
        <v>15.85</v>
      </c>
      <c r="L46" s="66">
        <v>0.023</v>
      </c>
      <c r="M46" s="66">
        <v>0.013</v>
      </c>
      <c r="N46" s="66"/>
      <c r="O46" s="66">
        <v>1.45</v>
      </c>
      <c r="P46" s="66">
        <v>0.1</v>
      </c>
      <c r="Q46" s="39"/>
      <c r="R46" s="72">
        <v>37</v>
      </c>
      <c r="S46" s="97">
        <f t="shared" si="1"/>
        <v>0.185</v>
      </c>
    </row>
    <row r="47" spans="2:19" ht="24.75" customHeight="1" thickBot="1">
      <c r="B47" s="1"/>
      <c r="C47" s="3"/>
      <c r="D47" s="223" t="s">
        <v>17</v>
      </c>
      <c r="E47" s="238">
        <v>5</v>
      </c>
      <c r="F47" s="238">
        <f>E47</f>
        <v>5</v>
      </c>
      <c r="G47" s="322"/>
      <c r="H47" s="66">
        <v>0.035</v>
      </c>
      <c r="I47" s="66">
        <v>3.9</v>
      </c>
      <c r="J47" s="66">
        <v>0.05</v>
      </c>
      <c r="K47" s="66">
        <v>35.45</v>
      </c>
      <c r="L47" s="66">
        <v>0.0075</v>
      </c>
      <c r="M47" s="66">
        <v>0.006</v>
      </c>
      <c r="N47" s="66"/>
      <c r="O47" s="66">
        <v>0.6</v>
      </c>
      <c r="P47" s="66">
        <v>0.01</v>
      </c>
      <c r="Q47" s="39"/>
      <c r="R47" s="72">
        <v>483</v>
      </c>
      <c r="S47" s="97">
        <f t="shared" si="1"/>
        <v>2.415</v>
      </c>
    </row>
    <row r="48" spans="2:19" ht="24.75" customHeight="1" thickBot="1">
      <c r="B48" s="38"/>
      <c r="C48" s="61"/>
      <c r="D48" s="233" t="s">
        <v>40</v>
      </c>
      <c r="E48" s="237">
        <v>40</v>
      </c>
      <c r="F48" s="237">
        <v>40</v>
      </c>
      <c r="G48" s="9">
        <v>40</v>
      </c>
      <c r="H48" s="53">
        <v>2.64</v>
      </c>
      <c r="I48" s="53">
        <v>0.48</v>
      </c>
      <c r="J48" s="53">
        <v>13.68</v>
      </c>
      <c r="K48" s="53">
        <v>72.4</v>
      </c>
      <c r="L48" s="53">
        <v>0.07</v>
      </c>
      <c r="M48" s="53">
        <v>0.03</v>
      </c>
      <c r="N48" s="53"/>
      <c r="O48" s="53">
        <v>14</v>
      </c>
      <c r="P48" s="53">
        <v>1.5</v>
      </c>
      <c r="Q48" s="176" t="s">
        <v>238</v>
      </c>
      <c r="R48" s="68">
        <v>60.23</v>
      </c>
      <c r="S48" s="98">
        <f t="shared" si="1"/>
        <v>2.4092</v>
      </c>
    </row>
    <row r="49" spans="2:19" ht="24.75" customHeight="1" thickBot="1">
      <c r="B49" s="38"/>
      <c r="C49" s="61"/>
      <c r="D49" s="233" t="s">
        <v>209</v>
      </c>
      <c r="E49" s="237"/>
      <c r="F49" s="237"/>
      <c r="G49" s="9">
        <v>200</v>
      </c>
      <c r="H49" s="53">
        <f>H50+H51</f>
        <v>0.08</v>
      </c>
      <c r="I49" s="53">
        <f aca="true" t="shared" si="8" ref="I49:P49">I50+I51</f>
        <v>0</v>
      </c>
      <c r="J49" s="53">
        <f t="shared" si="8"/>
        <v>15.93</v>
      </c>
      <c r="K49" s="53">
        <f t="shared" si="8"/>
        <v>61.15</v>
      </c>
      <c r="L49" s="53">
        <f t="shared" si="8"/>
        <v>0</v>
      </c>
      <c r="M49" s="53">
        <f t="shared" si="8"/>
        <v>0</v>
      </c>
      <c r="N49" s="53">
        <f t="shared" si="8"/>
        <v>0</v>
      </c>
      <c r="O49" s="53">
        <f t="shared" si="8"/>
        <v>0.3</v>
      </c>
      <c r="P49" s="53">
        <f t="shared" si="8"/>
        <v>0.045</v>
      </c>
      <c r="Q49" s="176" t="s">
        <v>254</v>
      </c>
      <c r="R49" s="68">
        <f>R50+R51</f>
        <v>348</v>
      </c>
      <c r="S49" s="68">
        <f>S50+S51</f>
        <v>3.805</v>
      </c>
    </row>
    <row r="50" spans="1:19" s="4" customFormat="1" ht="24.75" customHeight="1" thickBot="1">
      <c r="A50" s="99"/>
      <c r="B50" s="65"/>
      <c r="C50" s="45"/>
      <c r="D50" s="223" t="s">
        <v>210</v>
      </c>
      <c r="E50" s="238">
        <v>10</v>
      </c>
      <c r="F50" s="238">
        <v>10</v>
      </c>
      <c r="G50" s="10"/>
      <c r="H50" s="66">
        <v>0.08</v>
      </c>
      <c r="I50" s="66"/>
      <c r="J50" s="66">
        <v>0.96</v>
      </c>
      <c r="K50" s="66">
        <v>4.3</v>
      </c>
      <c r="L50" s="66"/>
      <c r="M50" s="66"/>
      <c r="N50" s="66"/>
      <c r="O50" s="66"/>
      <c r="P50" s="66"/>
      <c r="Q50" s="39"/>
      <c r="R50" s="72">
        <v>283</v>
      </c>
      <c r="S50" s="97">
        <f t="shared" si="1"/>
        <v>2.83</v>
      </c>
    </row>
    <row r="51" spans="1:19" s="4" customFormat="1" ht="24.75" customHeight="1" thickBot="1">
      <c r="A51" s="99"/>
      <c r="B51" s="65"/>
      <c r="C51" s="45"/>
      <c r="D51" s="223" t="s">
        <v>18</v>
      </c>
      <c r="E51" s="238">
        <v>15</v>
      </c>
      <c r="F51" s="238">
        <v>15</v>
      </c>
      <c r="G51" s="10"/>
      <c r="H51" s="66"/>
      <c r="I51" s="66"/>
      <c r="J51" s="66">
        <v>14.97</v>
      </c>
      <c r="K51" s="66">
        <v>56.85</v>
      </c>
      <c r="L51" s="66"/>
      <c r="M51" s="66"/>
      <c r="N51" s="66"/>
      <c r="O51" s="66">
        <v>0.3</v>
      </c>
      <c r="P51" s="66">
        <v>0.045</v>
      </c>
      <c r="Q51" s="39"/>
      <c r="R51" s="72">
        <v>65</v>
      </c>
      <c r="S51" s="97">
        <f t="shared" si="1"/>
        <v>0.975</v>
      </c>
    </row>
    <row r="52" spans="1:19" s="4" customFormat="1" ht="37.5" customHeight="1" thickBot="1">
      <c r="A52" s="99"/>
      <c r="B52" s="38"/>
      <c r="C52" s="5" t="s">
        <v>41</v>
      </c>
      <c r="D52" s="231" t="s">
        <v>211</v>
      </c>
      <c r="E52" s="250"/>
      <c r="F52" s="250"/>
      <c r="G52" s="49">
        <v>200</v>
      </c>
      <c r="H52" s="83">
        <f>H53+H54+H55</f>
        <v>2.91</v>
      </c>
      <c r="I52" s="83">
        <f aca="true" t="shared" si="9" ref="I52:P52">I53+I54+I55</f>
        <v>3.26</v>
      </c>
      <c r="J52" s="83">
        <f t="shared" si="9"/>
        <v>19.96</v>
      </c>
      <c r="K52" s="83">
        <f t="shared" si="9"/>
        <v>129.23000000000002</v>
      </c>
      <c r="L52" s="83">
        <f t="shared" si="9"/>
        <v>0.036</v>
      </c>
      <c r="M52" s="83">
        <f t="shared" si="9"/>
        <v>0.135</v>
      </c>
      <c r="N52" s="83">
        <f t="shared" si="9"/>
        <v>1.35</v>
      </c>
      <c r="O52" s="83">
        <f t="shared" si="9"/>
        <v>111.3</v>
      </c>
      <c r="P52" s="83">
        <f t="shared" si="9"/>
        <v>0.22499999999999998</v>
      </c>
      <c r="Q52" s="189" t="s">
        <v>266</v>
      </c>
      <c r="R52" s="86">
        <f>R53+R54+R55</f>
        <v>514.75</v>
      </c>
      <c r="S52" s="86">
        <f>S53+S54+S55</f>
        <v>9.725</v>
      </c>
    </row>
    <row r="53" spans="2:19" ht="24.75" customHeight="1" thickBot="1">
      <c r="B53" s="46"/>
      <c r="C53" s="47"/>
      <c r="D53" s="223" t="s">
        <v>97</v>
      </c>
      <c r="E53" s="238">
        <v>1</v>
      </c>
      <c r="F53" s="238">
        <v>1</v>
      </c>
      <c r="G53" s="10"/>
      <c r="H53" s="66">
        <v>0.39</v>
      </c>
      <c r="I53" s="66">
        <v>0.38</v>
      </c>
      <c r="J53" s="66">
        <v>0.76</v>
      </c>
      <c r="K53" s="66">
        <v>8.3</v>
      </c>
      <c r="L53" s="66"/>
      <c r="M53" s="66"/>
      <c r="N53" s="66"/>
      <c r="O53" s="66"/>
      <c r="P53" s="66"/>
      <c r="Q53" s="39"/>
      <c r="R53" s="72">
        <v>380</v>
      </c>
      <c r="S53" s="97">
        <f t="shared" si="1"/>
        <v>0.38</v>
      </c>
    </row>
    <row r="54" spans="2:19" ht="24.75" customHeight="1" thickBot="1">
      <c r="B54" s="46"/>
      <c r="C54" s="47"/>
      <c r="D54" s="223" t="s">
        <v>18</v>
      </c>
      <c r="E54" s="238">
        <v>15</v>
      </c>
      <c r="F54" s="238">
        <v>15</v>
      </c>
      <c r="G54" s="133"/>
      <c r="H54" s="66"/>
      <c r="I54" s="66"/>
      <c r="J54" s="66">
        <v>14.97</v>
      </c>
      <c r="K54" s="66">
        <v>56.85</v>
      </c>
      <c r="L54" s="66"/>
      <c r="M54" s="66"/>
      <c r="N54" s="66"/>
      <c r="O54" s="66">
        <v>0.3</v>
      </c>
      <c r="P54" s="66">
        <v>0.045</v>
      </c>
      <c r="Q54" s="39"/>
      <c r="R54" s="72">
        <v>65</v>
      </c>
      <c r="S54" s="97">
        <f t="shared" si="1"/>
        <v>0.975</v>
      </c>
    </row>
    <row r="55" spans="2:19" ht="24.75" customHeight="1" thickBot="1">
      <c r="B55" s="46"/>
      <c r="C55" s="47"/>
      <c r="D55" s="223" t="s">
        <v>35</v>
      </c>
      <c r="E55" s="296">
        <v>120</v>
      </c>
      <c r="F55" s="238">
        <v>120</v>
      </c>
      <c r="G55" s="322"/>
      <c r="H55" s="88">
        <v>2.52</v>
      </c>
      <c r="I55" s="88">
        <v>2.88</v>
      </c>
      <c r="J55" s="88">
        <v>4.23</v>
      </c>
      <c r="K55" s="88">
        <v>64.08</v>
      </c>
      <c r="L55" s="88">
        <v>0.036</v>
      </c>
      <c r="M55" s="88">
        <v>0.135</v>
      </c>
      <c r="N55" s="88">
        <v>1.35</v>
      </c>
      <c r="O55" s="88">
        <v>111</v>
      </c>
      <c r="P55" s="88">
        <v>0.18</v>
      </c>
      <c r="Q55" s="39"/>
      <c r="R55" s="72">
        <v>69.75</v>
      </c>
      <c r="S55" s="97">
        <f t="shared" si="1"/>
        <v>8.37</v>
      </c>
    </row>
    <row r="56" spans="2:19" ht="24.75" customHeight="1" thickBot="1">
      <c r="B56" s="7"/>
      <c r="C56" s="51"/>
      <c r="D56" s="275" t="s">
        <v>370</v>
      </c>
      <c r="E56" s="250"/>
      <c r="F56" s="250"/>
      <c r="G56" s="49">
        <v>75</v>
      </c>
      <c r="H56" s="83">
        <f>H57+H58+H59+H60+H61+H62</f>
        <v>12.79</v>
      </c>
      <c r="I56" s="83">
        <f aca="true" t="shared" si="10" ref="I56:P56">I57+I58+I59+I60+I61+I62</f>
        <v>8.625</v>
      </c>
      <c r="J56" s="83">
        <f t="shared" si="10"/>
        <v>67.233</v>
      </c>
      <c r="K56" s="83">
        <f t="shared" si="10"/>
        <v>401.19999999999993</v>
      </c>
      <c r="L56" s="83">
        <f t="shared" si="10"/>
        <v>0.23850000000000005</v>
      </c>
      <c r="M56" s="83">
        <f t="shared" si="10"/>
        <v>0.24900000000000003</v>
      </c>
      <c r="N56" s="83">
        <f t="shared" si="10"/>
        <v>0.45</v>
      </c>
      <c r="O56" s="83">
        <f t="shared" si="10"/>
        <v>35.6135</v>
      </c>
      <c r="P56" s="83">
        <f t="shared" si="10"/>
        <v>1.6760000000000002</v>
      </c>
      <c r="Q56" s="189" t="s">
        <v>316</v>
      </c>
      <c r="R56" s="86">
        <f>R57+R58+R59+R60+R61+R62</f>
        <v>791</v>
      </c>
      <c r="S56" s="216">
        <f>SUM(S57:S62)</f>
        <v>11.8925</v>
      </c>
    </row>
    <row r="57" spans="2:19" ht="24.75" customHeight="1" thickBot="1">
      <c r="B57" s="46"/>
      <c r="C57" s="47"/>
      <c r="D57" s="219" t="s">
        <v>42</v>
      </c>
      <c r="E57" s="238">
        <v>80</v>
      </c>
      <c r="F57" s="245">
        <v>80</v>
      </c>
      <c r="G57" s="10"/>
      <c r="H57" s="66">
        <v>8.24</v>
      </c>
      <c r="I57" s="66">
        <v>0.88</v>
      </c>
      <c r="J57" s="66">
        <v>55.2</v>
      </c>
      <c r="K57" s="66">
        <v>267.4</v>
      </c>
      <c r="L57" s="66">
        <v>0.2</v>
      </c>
      <c r="M57" s="66">
        <v>0.064</v>
      </c>
      <c r="N57" s="66"/>
      <c r="O57" s="66">
        <v>14.4</v>
      </c>
      <c r="P57" s="66">
        <v>0.96</v>
      </c>
      <c r="Q57" s="39"/>
      <c r="R57" s="72">
        <v>37</v>
      </c>
      <c r="S57" s="97">
        <f t="shared" si="1"/>
        <v>2.96</v>
      </c>
    </row>
    <row r="58" spans="2:19" ht="24.75" customHeight="1" thickBot="1">
      <c r="B58" s="46"/>
      <c r="C58" s="47"/>
      <c r="D58" s="219" t="s">
        <v>35</v>
      </c>
      <c r="E58" s="238">
        <v>30</v>
      </c>
      <c r="F58" s="238">
        <v>30</v>
      </c>
      <c r="G58" s="10"/>
      <c r="H58" s="66">
        <v>0.84</v>
      </c>
      <c r="I58" s="66">
        <v>0.96</v>
      </c>
      <c r="J58" s="66">
        <v>1.41</v>
      </c>
      <c r="K58" s="66">
        <v>17.4</v>
      </c>
      <c r="L58" s="66">
        <v>0.012</v>
      </c>
      <c r="M58" s="66">
        <v>0.045</v>
      </c>
      <c r="N58" s="66">
        <v>0.45</v>
      </c>
      <c r="O58" s="66">
        <v>7.2</v>
      </c>
      <c r="P58" s="66">
        <v>0.06</v>
      </c>
      <c r="Q58" s="39"/>
      <c r="R58" s="72">
        <v>69.75</v>
      </c>
      <c r="S58" s="97">
        <f t="shared" si="1"/>
        <v>2.0925</v>
      </c>
    </row>
    <row r="59" spans="2:19" ht="24.75" customHeight="1" thickBot="1">
      <c r="B59" s="46"/>
      <c r="C59" s="47"/>
      <c r="D59" s="219" t="s">
        <v>17</v>
      </c>
      <c r="E59" s="238">
        <v>5</v>
      </c>
      <c r="F59" s="238">
        <f>E59</f>
        <v>5</v>
      </c>
      <c r="G59" s="322"/>
      <c r="H59" s="66">
        <v>0.035</v>
      </c>
      <c r="I59" s="66">
        <v>3.9</v>
      </c>
      <c r="J59" s="66">
        <v>0.05</v>
      </c>
      <c r="K59" s="66">
        <v>35.45</v>
      </c>
      <c r="L59" s="66">
        <v>0.0075</v>
      </c>
      <c r="M59" s="66">
        <v>0.006</v>
      </c>
      <c r="N59" s="66"/>
      <c r="O59" s="66">
        <v>0.6</v>
      </c>
      <c r="P59" s="66">
        <v>0.01</v>
      </c>
      <c r="Q59" s="39"/>
      <c r="R59" s="72">
        <v>483</v>
      </c>
      <c r="S59" s="97">
        <f t="shared" si="1"/>
        <v>2.415</v>
      </c>
    </row>
    <row r="60" spans="2:19" ht="24.75" customHeight="1" thickBot="1">
      <c r="B60" s="46"/>
      <c r="C60" s="47"/>
      <c r="D60" s="219" t="s">
        <v>18</v>
      </c>
      <c r="E60" s="238">
        <v>10</v>
      </c>
      <c r="F60" s="238">
        <f>E60</f>
        <v>10</v>
      </c>
      <c r="G60" s="10"/>
      <c r="H60" s="66"/>
      <c r="I60" s="66"/>
      <c r="J60" s="66">
        <v>9.98</v>
      </c>
      <c r="K60" s="66">
        <v>37.9</v>
      </c>
      <c r="L60" s="66"/>
      <c r="M60" s="66"/>
      <c r="N60" s="66"/>
      <c r="O60" s="66">
        <v>0.2</v>
      </c>
      <c r="P60" s="66">
        <v>0.03</v>
      </c>
      <c r="Q60" s="39"/>
      <c r="R60" s="72">
        <v>65</v>
      </c>
      <c r="S60" s="97">
        <f t="shared" si="1"/>
        <v>0.65</v>
      </c>
    </row>
    <row r="61" spans="2:19" ht="24.75" customHeight="1" thickBot="1">
      <c r="B61" s="46"/>
      <c r="C61" s="47"/>
      <c r="D61" s="219" t="s">
        <v>45</v>
      </c>
      <c r="E61" s="238">
        <v>5</v>
      </c>
      <c r="F61" s="238">
        <v>5</v>
      </c>
      <c r="G61" s="322"/>
      <c r="H61" s="285">
        <v>0.635</v>
      </c>
      <c r="I61" s="285">
        <v>0.125</v>
      </c>
      <c r="J61" s="285">
        <v>0.425</v>
      </c>
      <c r="K61" s="285">
        <v>5.45</v>
      </c>
      <c r="L61" s="285">
        <v>0.003</v>
      </c>
      <c r="M61" s="285">
        <v>0.034</v>
      </c>
      <c r="N61" s="285"/>
      <c r="O61" s="285">
        <v>0.0135</v>
      </c>
      <c r="P61" s="285">
        <v>0.016</v>
      </c>
      <c r="Q61" s="39"/>
      <c r="R61" s="72">
        <v>130</v>
      </c>
      <c r="S61" s="97">
        <f t="shared" si="1"/>
        <v>0.65</v>
      </c>
    </row>
    <row r="62" spans="2:19" ht="24.75" customHeight="1" thickBot="1">
      <c r="B62" s="46"/>
      <c r="C62" s="47"/>
      <c r="D62" s="219" t="s">
        <v>43</v>
      </c>
      <c r="E62" s="238">
        <v>0.5</v>
      </c>
      <c r="F62" s="238">
        <v>0.5</v>
      </c>
      <c r="G62" s="16"/>
      <c r="H62" s="66">
        <v>3.04</v>
      </c>
      <c r="I62" s="66">
        <v>2.76</v>
      </c>
      <c r="J62" s="66">
        <v>0.168</v>
      </c>
      <c r="K62" s="66">
        <v>37.6</v>
      </c>
      <c r="L62" s="66">
        <v>0.016</v>
      </c>
      <c r="M62" s="66">
        <v>0.1</v>
      </c>
      <c r="N62" s="66"/>
      <c r="O62" s="66">
        <v>13.2</v>
      </c>
      <c r="P62" s="66">
        <v>0.6</v>
      </c>
      <c r="Q62" s="39"/>
      <c r="R62" s="72">
        <v>6.25</v>
      </c>
      <c r="S62" s="97">
        <f>(E62*R62)</f>
        <v>3.125</v>
      </c>
    </row>
    <row r="63" spans="2:19" ht="24.75" customHeight="1" hidden="1" thickBot="1">
      <c r="B63" s="38"/>
      <c r="C63" s="61"/>
      <c r="D63" s="222"/>
      <c r="E63" s="237"/>
      <c r="F63" s="237"/>
      <c r="G63" s="9"/>
      <c r="H63" s="53"/>
      <c r="I63" s="53"/>
      <c r="J63" s="53"/>
      <c r="K63" s="53"/>
      <c r="L63" s="53"/>
      <c r="M63" s="53"/>
      <c r="N63" s="53"/>
      <c r="O63" s="53"/>
      <c r="P63" s="53"/>
      <c r="Q63" s="176"/>
      <c r="R63" s="68"/>
      <c r="S63" s="98">
        <f t="shared" si="1"/>
        <v>0</v>
      </c>
    </row>
    <row r="64" spans="2:19" ht="22.5" customHeight="1" thickBot="1">
      <c r="B64" s="26"/>
      <c r="C64" s="2"/>
      <c r="D64" s="2" t="s">
        <v>47</v>
      </c>
      <c r="E64" s="133"/>
      <c r="F64" s="133"/>
      <c r="G64" s="133"/>
      <c r="H64" s="67">
        <f aca="true" t="shared" si="11" ref="H64:P64">H63+H52+H49+H48+H44+H37+H25+H22+H21+H18+H14+H9+H23</f>
        <v>41.472</v>
      </c>
      <c r="I64" s="67">
        <f t="shared" si="11"/>
        <v>61.215</v>
      </c>
      <c r="J64" s="67">
        <f t="shared" si="11"/>
        <v>148.45300000000003</v>
      </c>
      <c r="K64" s="67">
        <f t="shared" si="11"/>
        <v>1333.97</v>
      </c>
      <c r="L64" s="67">
        <f t="shared" si="11"/>
        <v>0.6266</v>
      </c>
      <c r="M64" s="67">
        <f t="shared" si="11"/>
        <v>2.4328</v>
      </c>
      <c r="N64" s="67">
        <f t="shared" si="11"/>
        <v>33.19</v>
      </c>
      <c r="O64" s="67">
        <f t="shared" si="11"/>
        <v>453.48999999999995</v>
      </c>
      <c r="P64" s="67">
        <f t="shared" si="11"/>
        <v>8.013</v>
      </c>
      <c r="Q64" s="177"/>
      <c r="R64" s="70">
        <f>R63+R52+R49+R48+R44+R37+R25+R22+R21+R18+R14+R9</f>
        <v>6947.73</v>
      </c>
      <c r="S64" s="70">
        <f>S56+S52+S49+S48+S44+S37+S25+S22+S21+S18+S14+S9</f>
        <v>99.83005</v>
      </c>
    </row>
    <row r="65" spans="2:19" ht="15"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81"/>
      <c r="R65" s="119"/>
      <c r="S65" s="119"/>
    </row>
    <row r="66" spans="2:19" ht="15"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81"/>
      <c r="R66" s="119"/>
      <c r="S66" s="119"/>
    </row>
    <row r="67" spans="2:19" ht="15"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81"/>
      <c r="R67" s="119"/>
      <c r="S67" s="119"/>
    </row>
    <row r="68" spans="2:19" ht="15.75" thickBot="1"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81"/>
      <c r="R68" s="119"/>
      <c r="S68" s="119"/>
    </row>
    <row r="69" spans="2:19" ht="31.5" customHeight="1" thickBot="1">
      <c r="B69" s="328" t="s">
        <v>1</v>
      </c>
      <c r="C69" s="328" t="s">
        <v>55</v>
      </c>
      <c r="D69" s="328" t="s">
        <v>56</v>
      </c>
      <c r="E69" s="328" t="s">
        <v>2</v>
      </c>
      <c r="F69" s="328" t="s">
        <v>3</v>
      </c>
      <c r="G69" s="328" t="s">
        <v>51</v>
      </c>
      <c r="H69" s="337" t="s">
        <v>4</v>
      </c>
      <c r="I69" s="346"/>
      <c r="J69" s="347"/>
      <c r="K69" s="328" t="s">
        <v>98</v>
      </c>
      <c r="L69" s="337" t="s">
        <v>53</v>
      </c>
      <c r="M69" s="346"/>
      <c r="N69" s="347"/>
      <c r="O69" s="337" t="s">
        <v>99</v>
      </c>
      <c r="P69" s="347"/>
      <c r="Q69" s="333" t="s">
        <v>229</v>
      </c>
      <c r="R69" s="337" t="s">
        <v>5</v>
      </c>
      <c r="S69" s="354" t="s">
        <v>50</v>
      </c>
    </row>
    <row r="70" spans="2:19" ht="15" customHeight="1" thickBot="1">
      <c r="B70" s="331"/>
      <c r="C70" s="331"/>
      <c r="D70" s="331"/>
      <c r="E70" s="331"/>
      <c r="F70" s="331"/>
      <c r="G70" s="329"/>
      <c r="H70" s="348"/>
      <c r="I70" s="349"/>
      <c r="J70" s="350"/>
      <c r="K70" s="329"/>
      <c r="L70" s="348"/>
      <c r="M70" s="349"/>
      <c r="N70" s="350"/>
      <c r="O70" s="348"/>
      <c r="P70" s="350"/>
      <c r="Q70" s="334"/>
      <c r="R70" s="348"/>
      <c r="S70" s="354"/>
    </row>
    <row r="71" spans="2:19" ht="15" customHeight="1" thickBot="1">
      <c r="B71" s="331"/>
      <c r="C71" s="331"/>
      <c r="D71" s="331"/>
      <c r="E71" s="331"/>
      <c r="F71" s="331"/>
      <c r="G71" s="329"/>
      <c r="H71" s="348"/>
      <c r="I71" s="349"/>
      <c r="J71" s="350"/>
      <c r="K71" s="329"/>
      <c r="L71" s="348"/>
      <c r="M71" s="349"/>
      <c r="N71" s="350"/>
      <c r="O71" s="348"/>
      <c r="P71" s="350"/>
      <c r="Q71" s="334"/>
      <c r="R71" s="348"/>
      <c r="S71" s="354"/>
    </row>
    <row r="72" spans="2:19" ht="15" customHeight="1" thickBot="1">
      <c r="B72" s="331"/>
      <c r="C72" s="331"/>
      <c r="D72" s="331"/>
      <c r="E72" s="331"/>
      <c r="F72" s="331"/>
      <c r="G72" s="329"/>
      <c r="H72" s="348"/>
      <c r="I72" s="349"/>
      <c r="J72" s="350"/>
      <c r="K72" s="329"/>
      <c r="L72" s="348"/>
      <c r="M72" s="349"/>
      <c r="N72" s="350"/>
      <c r="O72" s="348"/>
      <c r="P72" s="350"/>
      <c r="Q72" s="334"/>
      <c r="R72" s="348"/>
      <c r="S72" s="354"/>
    </row>
    <row r="73" spans="2:19" ht="21.75" customHeight="1" thickBot="1">
      <c r="B73" s="332"/>
      <c r="C73" s="332"/>
      <c r="D73" s="332"/>
      <c r="E73" s="332"/>
      <c r="F73" s="332"/>
      <c r="G73" s="330"/>
      <c r="H73" s="351"/>
      <c r="I73" s="352"/>
      <c r="J73" s="353"/>
      <c r="K73" s="330"/>
      <c r="L73" s="351"/>
      <c r="M73" s="352"/>
      <c r="N73" s="353"/>
      <c r="O73" s="351"/>
      <c r="P73" s="353"/>
      <c r="Q73" s="335"/>
      <c r="R73" s="351"/>
      <c r="S73" s="354"/>
    </row>
    <row r="74" spans="2:19" ht="15.75" thickBot="1">
      <c r="B74" s="131"/>
      <c r="C74" s="133"/>
      <c r="D74" s="133"/>
      <c r="E74" s="133"/>
      <c r="F74" s="133"/>
      <c r="G74" s="133"/>
      <c r="H74" s="133" t="s">
        <v>6</v>
      </c>
      <c r="I74" s="133" t="s">
        <v>7</v>
      </c>
      <c r="J74" s="133" t="s">
        <v>8</v>
      </c>
      <c r="K74" s="133"/>
      <c r="L74" s="133" t="s">
        <v>9</v>
      </c>
      <c r="M74" s="133" t="s">
        <v>10</v>
      </c>
      <c r="N74" s="133" t="s">
        <v>11</v>
      </c>
      <c r="O74" s="133" t="s">
        <v>12</v>
      </c>
      <c r="P74" s="133" t="s">
        <v>13</v>
      </c>
      <c r="Q74" s="188"/>
      <c r="R74" s="132"/>
      <c r="S74" s="28"/>
    </row>
    <row r="75" spans="2:19" ht="38.25" customHeight="1" thickBot="1">
      <c r="B75" s="38"/>
      <c r="C75" s="5" t="s">
        <v>48</v>
      </c>
      <c r="D75" s="231" t="s">
        <v>406</v>
      </c>
      <c r="E75" s="250"/>
      <c r="F75" s="250"/>
      <c r="G75" s="49">
        <v>200</v>
      </c>
      <c r="H75" s="53">
        <f>H76+H77+H79+H78</f>
        <v>5.1240000000000006</v>
      </c>
      <c r="I75" s="53">
        <f aca="true" t="shared" si="12" ref="I75:P75">I76+I77+I79+I78</f>
        <v>3.515</v>
      </c>
      <c r="J75" s="53">
        <f t="shared" si="12"/>
        <v>27.919999999999998</v>
      </c>
      <c r="K75" s="53">
        <f t="shared" si="12"/>
        <v>117.97999999999999</v>
      </c>
      <c r="L75" s="53">
        <f t="shared" si="12"/>
        <v>0.1635</v>
      </c>
      <c r="M75" s="53">
        <f t="shared" si="12"/>
        <v>0.10990000000000001</v>
      </c>
      <c r="N75" s="53">
        <f t="shared" si="12"/>
        <v>0.375</v>
      </c>
      <c r="O75" s="53">
        <f t="shared" si="12"/>
        <v>38.34</v>
      </c>
      <c r="P75" s="53">
        <f t="shared" si="12"/>
        <v>2.3965</v>
      </c>
      <c r="Q75" s="176" t="s">
        <v>205</v>
      </c>
      <c r="R75" s="68">
        <f>R76+R77+R79+R78</f>
        <v>696.75</v>
      </c>
      <c r="S75" s="68">
        <f>S76+S77+S79+S78</f>
        <v>5.00975</v>
      </c>
    </row>
    <row r="76" spans="2:19" ht="23.25" customHeight="1" thickBot="1">
      <c r="B76" s="1"/>
      <c r="C76" s="3"/>
      <c r="D76" s="223" t="s">
        <v>35</v>
      </c>
      <c r="E76" s="238">
        <v>25</v>
      </c>
      <c r="F76" s="238">
        <v>25</v>
      </c>
      <c r="G76" s="322"/>
      <c r="H76" s="66">
        <v>0.7</v>
      </c>
      <c r="I76" s="66">
        <v>0.8</v>
      </c>
      <c r="J76" s="66">
        <v>1.175</v>
      </c>
      <c r="K76" s="66">
        <v>14.5</v>
      </c>
      <c r="L76" s="66">
        <v>0.01</v>
      </c>
      <c r="M76" s="66">
        <v>0.0375</v>
      </c>
      <c r="N76" s="66">
        <v>0.375</v>
      </c>
      <c r="O76" s="66">
        <v>31</v>
      </c>
      <c r="P76" s="66">
        <v>0.05</v>
      </c>
      <c r="Q76" s="39"/>
      <c r="R76" s="72">
        <v>69.75</v>
      </c>
      <c r="S76" s="103">
        <f>(E76*R76)/1000</f>
        <v>1.74375</v>
      </c>
    </row>
    <row r="77" spans="2:19" ht="23.25" customHeight="1" thickBot="1">
      <c r="B77" s="1"/>
      <c r="C77" s="3"/>
      <c r="D77" s="223" t="s">
        <v>95</v>
      </c>
      <c r="E77" s="296">
        <v>25</v>
      </c>
      <c r="F77" s="238">
        <v>25</v>
      </c>
      <c r="G77" s="311"/>
      <c r="H77" s="66">
        <v>4.41</v>
      </c>
      <c r="I77" s="66">
        <v>1.155</v>
      </c>
      <c r="J77" s="66">
        <v>21.735</v>
      </c>
      <c r="K77" s="66">
        <v>70.35</v>
      </c>
      <c r="L77" s="66">
        <v>0.1505</v>
      </c>
      <c r="M77" s="66">
        <v>0.07</v>
      </c>
      <c r="N77" s="66"/>
      <c r="O77" s="66">
        <v>7</v>
      </c>
      <c r="P77" s="66">
        <v>2.3275</v>
      </c>
      <c r="Q77" s="39"/>
      <c r="R77" s="75">
        <v>79</v>
      </c>
      <c r="S77" s="103">
        <f>(E77*R77)/1000</f>
        <v>1.975</v>
      </c>
    </row>
    <row r="78" spans="2:19" ht="23.25" customHeight="1" thickBot="1">
      <c r="B78" s="1"/>
      <c r="C78" s="3"/>
      <c r="D78" s="223" t="s">
        <v>189</v>
      </c>
      <c r="E78" s="238">
        <v>2</v>
      </c>
      <c r="F78" s="238">
        <v>2</v>
      </c>
      <c r="G78" s="311"/>
      <c r="H78" s="66">
        <v>0.014</v>
      </c>
      <c r="I78" s="66">
        <v>1.56</v>
      </c>
      <c r="J78" s="66">
        <v>0.02</v>
      </c>
      <c r="K78" s="66">
        <v>14.18</v>
      </c>
      <c r="L78" s="66">
        <v>0.003</v>
      </c>
      <c r="M78" s="66">
        <v>0.0024</v>
      </c>
      <c r="N78" s="66"/>
      <c r="O78" s="66">
        <v>0.24</v>
      </c>
      <c r="P78" s="66">
        <v>0.004</v>
      </c>
      <c r="Q78" s="39"/>
      <c r="R78" s="75">
        <v>483</v>
      </c>
      <c r="S78" s="103">
        <f>(E78*R78)/1000</f>
        <v>0.966</v>
      </c>
    </row>
    <row r="79" spans="2:19" ht="23.25" customHeight="1" thickBot="1">
      <c r="B79" s="1"/>
      <c r="C79" s="3"/>
      <c r="D79" s="223" t="s">
        <v>18</v>
      </c>
      <c r="E79" s="238">
        <v>5</v>
      </c>
      <c r="F79" s="238">
        <v>5</v>
      </c>
      <c r="G79" s="311"/>
      <c r="H79" s="66"/>
      <c r="I79" s="66"/>
      <c r="J79" s="66">
        <v>4.99</v>
      </c>
      <c r="K79" s="66">
        <v>18.95</v>
      </c>
      <c r="L79" s="66"/>
      <c r="M79" s="66"/>
      <c r="N79" s="66"/>
      <c r="O79" s="66">
        <v>0.1</v>
      </c>
      <c r="P79" s="66">
        <v>0.015</v>
      </c>
      <c r="Q79" s="39"/>
      <c r="R79" s="75">
        <v>65</v>
      </c>
      <c r="S79" s="103">
        <f>(E79*R79)/1000</f>
        <v>0.325</v>
      </c>
    </row>
    <row r="80" spans="2:19" ht="1.5" customHeight="1" hidden="1" thickBot="1">
      <c r="B80" s="38"/>
      <c r="C80" s="61"/>
      <c r="D80" s="214"/>
      <c r="E80" s="9"/>
      <c r="F80" s="9"/>
      <c r="G80" s="9"/>
      <c r="H80" s="53"/>
      <c r="I80" s="53"/>
      <c r="J80" s="53"/>
      <c r="K80" s="53"/>
      <c r="L80" s="53"/>
      <c r="M80" s="53"/>
      <c r="N80" s="53"/>
      <c r="O80" s="53"/>
      <c r="P80" s="53"/>
      <c r="Q80" s="176"/>
      <c r="R80" s="68"/>
      <c r="S80" s="152">
        <f>(E80*R80)/1000</f>
        <v>0</v>
      </c>
    </row>
    <row r="81" spans="2:19" ht="23.25" customHeight="1" thickBot="1">
      <c r="B81" s="26"/>
      <c r="C81" s="27"/>
      <c r="D81" s="2" t="s">
        <v>47</v>
      </c>
      <c r="E81" s="133"/>
      <c r="F81" s="133"/>
      <c r="G81" s="133"/>
      <c r="H81" s="70">
        <f aca="true" t="shared" si="13" ref="H81:R81">H75</f>
        <v>5.1240000000000006</v>
      </c>
      <c r="I81" s="70">
        <f t="shared" si="13"/>
        <v>3.515</v>
      </c>
      <c r="J81" s="70">
        <f t="shared" si="13"/>
        <v>27.919999999999998</v>
      </c>
      <c r="K81" s="70">
        <f t="shared" si="13"/>
        <v>117.97999999999999</v>
      </c>
      <c r="L81" s="70">
        <f t="shared" si="13"/>
        <v>0.1635</v>
      </c>
      <c r="M81" s="70">
        <f t="shared" si="13"/>
        <v>0.10990000000000001</v>
      </c>
      <c r="N81" s="70">
        <f t="shared" si="13"/>
        <v>0.375</v>
      </c>
      <c r="O81" s="70">
        <f t="shared" si="13"/>
        <v>38.34</v>
      </c>
      <c r="P81" s="70">
        <f t="shared" si="13"/>
        <v>2.3965</v>
      </c>
      <c r="Q81" s="70" t="str">
        <f t="shared" si="13"/>
        <v>1</v>
      </c>
      <c r="R81" s="70">
        <f t="shared" si="13"/>
        <v>696.75</v>
      </c>
      <c r="S81" s="70">
        <f>S75</f>
        <v>5.00975</v>
      </c>
    </row>
    <row r="82" spans="18:19" ht="14.25">
      <c r="R82" s="100"/>
      <c r="S82" s="101"/>
    </row>
    <row r="83" ht="14.25">
      <c r="S83" s="139"/>
    </row>
    <row r="84" spans="18:19" ht="17.25">
      <c r="R84" s="166" t="s">
        <v>228</v>
      </c>
      <c r="S84" s="167">
        <f>S81+S64</f>
        <v>104.8398</v>
      </c>
    </row>
  </sheetData>
  <sheetProtection/>
  <mergeCells count="27">
    <mergeCell ref="S3:S7"/>
    <mergeCell ref="B69:B73"/>
    <mergeCell ref="C69:C73"/>
    <mergeCell ref="D69:D73"/>
    <mergeCell ref="E69:E73"/>
    <mergeCell ref="F69:F73"/>
    <mergeCell ref="G69:G73"/>
    <mergeCell ref="H69:J73"/>
    <mergeCell ref="K69:K73"/>
    <mergeCell ref="L69:N73"/>
    <mergeCell ref="O69:P73"/>
    <mergeCell ref="R69:R73"/>
    <mergeCell ref="S69:S73"/>
    <mergeCell ref="Q69:Q73"/>
    <mergeCell ref="Q3:Q7"/>
    <mergeCell ref="B1:R1"/>
    <mergeCell ref="B3:B7"/>
    <mergeCell ref="C3:C7"/>
    <mergeCell ref="D3:D7"/>
    <mergeCell ref="E3:E7"/>
    <mergeCell ref="R3:R7"/>
    <mergeCell ref="F3:F7"/>
    <mergeCell ref="G3:G7"/>
    <mergeCell ref="H3:J7"/>
    <mergeCell ref="K3:K7"/>
    <mergeCell ref="L3:N7"/>
    <mergeCell ref="O3:P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4" r:id="rId1"/>
  <rowBreaks count="1" manualBreakCount="1">
    <brk id="40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S75"/>
  <sheetViews>
    <sheetView view="pageBreakPreview" zoomScale="80" zoomScaleSheetLayoutView="80" zoomScalePageLayoutView="0" workbookViewId="0" topLeftCell="A22">
      <selection activeCell="G67" sqref="G67"/>
    </sheetView>
  </sheetViews>
  <sheetFormatPr defaultColWidth="9.140625" defaultRowHeight="15"/>
  <cols>
    <col min="1" max="1" width="4.57421875" style="99" customWidth="1"/>
    <col min="2" max="2" width="7.8515625" style="99" customWidth="1"/>
    <col min="3" max="3" width="22.8515625" style="99" bestFit="1" customWidth="1"/>
    <col min="4" max="4" width="42.7109375" style="99" bestFit="1" customWidth="1"/>
    <col min="5" max="5" width="10.28125" style="99" bestFit="1" customWidth="1"/>
    <col min="6" max="6" width="9.28125" style="99" bestFit="1" customWidth="1"/>
    <col min="7" max="7" width="15.8515625" style="99" bestFit="1" customWidth="1"/>
    <col min="8" max="9" width="8.00390625" style="99" bestFit="1" customWidth="1"/>
    <col min="10" max="10" width="9.28125" style="99" bestFit="1" customWidth="1"/>
    <col min="11" max="11" width="18.140625" style="99" bestFit="1" customWidth="1"/>
    <col min="12" max="13" width="6.7109375" style="99" customWidth="1"/>
    <col min="14" max="14" width="8.00390625" style="99" bestFit="1" customWidth="1"/>
    <col min="15" max="15" width="9.28125" style="99" bestFit="1" customWidth="1"/>
    <col min="16" max="16" width="9.7109375" style="99" customWidth="1"/>
    <col min="17" max="17" width="9.140625" style="170" bestFit="1" customWidth="1"/>
    <col min="18" max="18" width="12.28125" style="99" bestFit="1" customWidth="1"/>
    <col min="19" max="19" width="9.8515625" style="99" bestFit="1" customWidth="1"/>
  </cols>
  <sheetData>
    <row r="1" spans="2:18" ht="24">
      <c r="B1" s="336" t="s">
        <v>145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</row>
    <row r="2" ht="18" thickBot="1">
      <c r="B2" s="43"/>
    </row>
    <row r="3" spans="2:19" ht="31.5" customHeight="1" thickBot="1">
      <c r="B3" s="328" t="s">
        <v>1</v>
      </c>
      <c r="C3" s="328" t="s">
        <v>55</v>
      </c>
      <c r="D3" s="328" t="s">
        <v>56</v>
      </c>
      <c r="E3" s="328" t="s">
        <v>2</v>
      </c>
      <c r="F3" s="328" t="s">
        <v>3</v>
      </c>
      <c r="G3" s="328" t="s">
        <v>51</v>
      </c>
      <c r="H3" s="337" t="s">
        <v>52</v>
      </c>
      <c r="I3" s="343"/>
      <c r="J3" s="338"/>
      <c r="K3" s="328" t="s">
        <v>98</v>
      </c>
      <c r="L3" s="337" t="s">
        <v>53</v>
      </c>
      <c r="M3" s="343"/>
      <c r="N3" s="338"/>
      <c r="O3" s="337" t="s">
        <v>99</v>
      </c>
      <c r="P3" s="338"/>
      <c r="Q3" s="333" t="s">
        <v>229</v>
      </c>
      <c r="R3" s="337" t="s">
        <v>5</v>
      </c>
      <c r="S3" s="354" t="s">
        <v>50</v>
      </c>
    </row>
    <row r="4" spans="2:19" ht="15" thickBot="1">
      <c r="B4" s="329"/>
      <c r="C4" s="329"/>
      <c r="D4" s="329"/>
      <c r="E4" s="329"/>
      <c r="F4" s="329"/>
      <c r="G4" s="329"/>
      <c r="H4" s="339"/>
      <c r="I4" s="344"/>
      <c r="J4" s="340"/>
      <c r="K4" s="329"/>
      <c r="L4" s="339"/>
      <c r="M4" s="344"/>
      <c r="N4" s="340"/>
      <c r="O4" s="339"/>
      <c r="P4" s="340"/>
      <c r="Q4" s="334"/>
      <c r="R4" s="339"/>
      <c r="S4" s="354"/>
    </row>
    <row r="5" spans="2:19" ht="15" thickBot="1">
      <c r="B5" s="329"/>
      <c r="C5" s="329"/>
      <c r="D5" s="329"/>
      <c r="E5" s="329"/>
      <c r="F5" s="329"/>
      <c r="G5" s="329"/>
      <c r="H5" s="339"/>
      <c r="I5" s="344"/>
      <c r="J5" s="340"/>
      <c r="K5" s="329"/>
      <c r="L5" s="339"/>
      <c r="M5" s="344"/>
      <c r="N5" s="340"/>
      <c r="O5" s="339"/>
      <c r="P5" s="340"/>
      <c r="Q5" s="334"/>
      <c r="R5" s="339"/>
      <c r="S5" s="354"/>
    </row>
    <row r="6" spans="2:19" ht="15" thickBot="1">
      <c r="B6" s="329"/>
      <c r="C6" s="329"/>
      <c r="D6" s="329"/>
      <c r="E6" s="329"/>
      <c r="F6" s="329"/>
      <c r="G6" s="329"/>
      <c r="H6" s="339"/>
      <c r="I6" s="344"/>
      <c r="J6" s="340"/>
      <c r="K6" s="329"/>
      <c r="L6" s="339"/>
      <c r="M6" s="344"/>
      <c r="N6" s="340"/>
      <c r="O6" s="339"/>
      <c r="P6" s="340"/>
      <c r="Q6" s="334"/>
      <c r="R6" s="339"/>
      <c r="S6" s="354"/>
    </row>
    <row r="7" spans="2:19" ht="15" thickBot="1">
      <c r="B7" s="330"/>
      <c r="C7" s="330"/>
      <c r="D7" s="330"/>
      <c r="E7" s="330"/>
      <c r="F7" s="330"/>
      <c r="G7" s="330"/>
      <c r="H7" s="341"/>
      <c r="I7" s="345"/>
      <c r="J7" s="342"/>
      <c r="K7" s="330"/>
      <c r="L7" s="341"/>
      <c r="M7" s="345"/>
      <c r="N7" s="342"/>
      <c r="O7" s="341"/>
      <c r="P7" s="342"/>
      <c r="Q7" s="335"/>
      <c r="R7" s="341"/>
      <c r="S7" s="354"/>
    </row>
    <row r="8" spans="2:19" ht="15.75" thickBot="1">
      <c r="B8" s="131"/>
      <c r="C8" s="133"/>
      <c r="D8" s="133"/>
      <c r="E8" s="133"/>
      <c r="F8" s="133"/>
      <c r="G8" s="133"/>
      <c r="H8" s="133" t="s">
        <v>6</v>
      </c>
      <c r="I8" s="133" t="s">
        <v>7</v>
      </c>
      <c r="J8" s="133" t="s">
        <v>8</v>
      </c>
      <c r="K8" s="133"/>
      <c r="L8" s="133" t="s">
        <v>9</v>
      </c>
      <c r="M8" s="133" t="s">
        <v>10</v>
      </c>
      <c r="N8" s="133" t="s">
        <v>11</v>
      </c>
      <c r="O8" s="133" t="s">
        <v>12</v>
      </c>
      <c r="P8" s="133" t="s">
        <v>13</v>
      </c>
      <c r="Q8" s="188"/>
      <c r="R8" s="132"/>
      <c r="S8" s="96"/>
    </row>
    <row r="9" spans="1:19" s="29" customFormat="1" ht="33.75" thickBot="1">
      <c r="A9" s="102"/>
      <c r="B9" s="38"/>
      <c r="C9" s="5" t="s">
        <v>14</v>
      </c>
      <c r="D9" s="218" t="s">
        <v>301</v>
      </c>
      <c r="E9" s="49"/>
      <c r="F9" s="49"/>
      <c r="G9" s="49">
        <v>100</v>
      </c>
      <c r="H9" s="83">
        <f>H10+H11+H12</f>
        <v>4.315</v>
      </c>
      <c r="I9" s="83">
        <f aca="true" t="shared" si="0" ref="I9:P9">I10+I11+I12</f>
        <v>4.42</v>
      </c>
      <c r="J9" s="83">
        <f t="shared" si="0"/>
        <v>37.39</v>
      </c>
      <c r="K9" s="83">
        <f t="shared" si="0"/>
        <v>86.75</v>
      </c>
      <c r="L9" s="83">
        <f t="shared" si="0"/>
        <v>0.0925</v>
      </c>
      <c r="M9" s="83">
        <f t="shared" si="0"/>
        <v>0.026000000000000002</v>
      </c>
      <c r="N9" s="83">
        <f t="shared" si="0"/>
        <v>0</v>
      </c>
      <c r="O9" s="83">
        <f t="shared" si="0"/>
        <v>10.299999999999999</v>
      </c>
      <c r="P9" s="83">
        <f t="shared" si="0"/>
        <v>0.8300000000000001</v>
      </c>
      <c r="Q9" s="189" t="s">
        <v>303</v>
      </c>
      <c r="R9" s="86">
        <f>R10+R11+R12</f>
        <v>628</v>
      </c>
      <c r="S9" s="86">
        <f>S10+S11+S12</f>
        <v>6.265000000000001</v>
      </c>
    </row>
    <row r="10" spans="2:19" ht="24.75" customHeight="1" thickBot="1">
      <c r="B10" s="1"/>
      <c r="C10" s="3"/>
      <c r="D10" s="219" t="s">
        <v>302</v>
      </c>
      <c r="E10" s="238">
        <v>40</v>
      </c>
      <c r="F10" s="238">
        <v>40</v>
      </c>
      <c r="G10" s="133"/>
      <c r="H10" s="66">
        <v>4.28</v>
      </c>
      <c r="I10" s="66">
        <v>0.52</v>
      </c>
      <c r="J10" s="66">
        <v>27.36</v>
      </c>
      <c r="K10" s="66">
        <v>13.4</v>
      </c>
      <c r="L10" s="66">
        <v>0.085</v>
      </c>
      <c r="M10" s="66">
        <v>0.02</v>
      </c>
      <c r="N10" s="66"/>
      <c r="O10" s="66">
        <v>9.5</v>
      </c>
      <c r="P10" s="66">
        <v>0.79</v>
      </c>
      <c r="Q10" s="39"/>
      <c r="R10" s="72">
        <v>80</v>
      </c>
      <c r="S10" s="97">
        <f>(E10*R10)/1000</f>
        <v>3.2</v>
      </c>
    </row>
    <row r="11" spans="2:19" ht="24.75" customHeight="1" thickBot="1">
      <c r="B11" s="46"/>
      <c r="C11" s="47"/>
      <c r="D11" s="219" t="s">
        <v>17</v>
      </c>
      <c r="E11" s="238">
        <v>5</v>
      </c>
      <c r="F11" s="238">
        <f>E11</f>
        <v>5</v>
      </c>
      <c r="G11" s="301"/>
      <c r="H11" s="66">
        <v>0.035</v>
      </c>
      <c r="I11" s="66">
        <v>3.9</v>
      </c>
      <c r="J11" s="66">
        <v>0.05</v>
      </c>
      <c r="K11" s="66">
        <v>35.45</v>
      </c>
      <c r="L11" s="66">
        <v>0.0075</v>
      </c>
      <c r="M11" s="66">
        <v>0.006</v>
      </c>
      <c r="N11" s="66"/>
      <c r="O11" s="66">
        <v>0.6</v>
      </c>
      <c r="P11" s="66">
        <v>0.01</v>
      </c>
      <c r="Q11" s="39"/>
      <c r="R11" s="72">
        <v>483</v>
      </c>
      <c r="S11" s="97">
        <f>(E11*R11)/1000</f>
        <v>2.415</v>
      </c>
    </row>
    <row r="12" spans="2:19" ht="24.75" customHeight="1" thickBot="1">
      <c r="B12" s="46"/>
      <c r="C12" s="47"/>
      <c r="D12" s="219" t="s">
        <v>18</v>
      </c>
      <c r="E12" s="238">
        <v>10</v>
      </c>
      <c r="F12" s="238">
        <f>E12</f>
        <v>10</v>
      </c>
      <c r="G12" s="10"/>
      <c r="H12" s="66"/>
      <c r="I12" s="66"/>
      <c r="J12" s="66">
        <v>9.98</v>
      </c>
      <c r="K12" s="66">
        <v>37.9</v>
      </c>
      <c r="L12" s="66"/>
      <c r="M12" s="66"/>
      <c r="N12" s="66"/>
      <c r="O12" s="66">
        <v>0.2</v>
      </c>
      <c r="P12" s="66">
        <v>0.03</v>
      </c>
      <c r="Q12" s="39"/>
      <c r="R12" s="72">
        <v>65</v>
      </c>
      <c r="S12" s="97">
        <f>(E12*R12)/1000</f>
        <v>0.65</v>
      </c>
    </row>
    <row r="13" spans="1:19" s="4" customFormat="1" ht="24.75" customHeight="1" thickBot="1">
      <c r="A13" s="99"/>
      <c r="B13" s="38"/>
      <c r="C13" s="8"/>
      <c r="D13" s="220" t="s">
        <v>201</v>
      </c>
      <c r="E13" s="239"/>
      <c r="F13" s="239"/>
      <c r="G13" s="9">
        <v>200</v>
      </c>
      <c r="H13" s="53">
        <f>H14+H16+H15</f>
        <v>0.72</v>
      </c>
      <c r="I13" s="53">
        <f aca="true" t="shared" si="1" ref="I13:P13">I14+I16+I15</f>
        <v>0.85</v>
      </c>
      <c r="J13" s="53">
        <f t="shared" si="1"/>
        <v>15.58</v>
      </c>
      <c r="K13" s="53">
        <f t="shared" si="1"/>
        <v>69.9</v>
      </c>
      <c r="L13" s="53">
        <f t="shared" si="1"/>
        <v>0.006</v>
      </c>
      <c r="M13" s="53">
        <f t="shared" si="1"/>
        <v>0.098</v>
      </c>
      <c r="N13" s="53">
        <f t="shared" si="1"/>
        <v>0</v>
      </c>
      <c r="O13" s="53">
        <f t="shared" si="1"/>
        <v>7.3</v>
      </c>
      <c r="P13" s="53">
        <f t="shared" si="1"/>
        <v>0.051000000000000004</v>
      </c>
      <c r="Q13" s="176" t="s">
        <v>304</v>
      </c>
      <c r="R13" s="68">
        <f>R14+R16+R15</f>
        <v>595</v>
      </c>
      <c r="S13" s="68">
        <f>S14+S16+S15</f>
        <v>3.52</v>
      </c>
    </row>
    <row r="14" spans="2:19" ht="24.75" customHeight="1" thickBot="1">
      <c r="B14" s="46"/>
      <c r="C14" s="47"/>
      <c r="D14" s="221" t="s">
        <v>19</v>
      </c>
      <c r="E14" s="238">
        <v>1</v>
      </c>
      <c r="F14" s="238">
        <f>E14</f>
        <v>1</v>
      </c>
      <c r="G14" s="10"/>
      <c r="H14" s="66"/>
      <c r="I14" s="66"/>
      <c r="J14" s="66"/>
      <c r="K14" s="66"/>
      <c r="L14" s="66"/>
      <c r="M14" s="66"/>
      <c r="N14" s="66"/>
      <c r="O14" s="66"/>
      <c r="P14" s="66"/>
      <c r="Q14" s="173"/>
      <c r="R14" s="69">
        <v>270</v>
      </c>
      <c r="S14" s="97">
        <f>(E14*R14)/1000</f>
        <v>0.27</v>
      </c>
    </row>
    <row r="15" spans="2:19" ht="24.75" customHeight="1" thickBot="1">
      <c r="B15" s="46"/>
      <c r="C15" s="47"/>
      <c r="D15" s="221" t="s">
        <v>20</v>
      </c>
      <c r="E15" s="238">
        <v>10</v>
      </c>
      <c r="F15" s="238">
        <v>10</v>
      </c>
      <c r="G15" s="146"/>
      <c r="H15" s="66">
        <v>0.72</v>
      </c>
      <c r="I15" s="66">
        <v>0.85</v>
      </c>
      <c r="J15" s="66">
        <v>5.6</v>
      </c>
      <c r="K15" s="66">
        <v>32</v>
      </c>
      <c r="L15" s="66">
        <v>0.006</v>
      </c>
      <c r="M15" s="66">
        <v>0.098</v>
      </c>
      <c r="N15" s="66"/>
      <c r="O15" s="66">
        <v>7.1</v>
      </c>
      <c r="P15" s="66">
        <v>0.021</v>
      </c>
      <c r="Q15" s="174"/>
      <c r="R15" s="69">
        <v>260</v>
      </c>
      <c r="S15" s="97">
        <f>(E15*R15)/1000</f>
        <v>2.6</v>
      </c>
    </row>
    <row r="16" spans="2:19" ht="24.75" customHeight="1" thickBot="1">
      <c r="B16" s="46"/>
      <c r="C16" s="47"/>
      <c r="D16" s="221" t="s">
        <v>21</v>
      </c>
      <c r="E16" s="238">
        <v>10</v>
      </c>
      <c r="F16" s="238">
        <f>E16</f>
        <v>10</v>
      </c>
      <c r="G16" s="10"/>
      <c r="H16" s="66"/>
      <c r="I16" s="66"/>
      <c r="J16" s="66">
        <v>9.98</v>
      </c>
      <c r="K16" s="66">
        <v>37.9</v>
      </c>
      <c r="L16" s="66"/>
      <c r="M16" s="66"/>
      <c r="N16" s="66"/>
      <c r="O16" s="66">
        <v>0.2</v>
      </c>
      <c r="P16" s="66">
        <v>0.03</v>
      </c>
      <c r="Q16" s="174"/>
      <c r="R16" s="69">
        <v>65</v>
      </c>
      <c r="S16" s="97">
        <f>(E16*R16)/1000</f>
        <v>0.65</v>
      </c>
    </row>
    <row r="17" spans="1:19" s="4" customFormat="1" ht="24.75" customHeight="1" thickBot="1">
      <c r="A17" s="99"/>
      <c r="B17" s="38"/>
      <c r="C17" s="8"/>
      <c r="D17" s="220" t="s">
        <v>212</v>
      </c>
      <c r="E17" s="239"/>
      <c r="F17" s="239"/>
      <c r="G17" s="9">
        <v>37</v>
      </c>
      <c r="H17" s="53">
        <f>H18+H19</f>
        <v>2.415</v>
      </c>
      <c r="I17" s="53">
        <f aca="true" t="shared" si="2" ref="I17:P17">I18+I19</f>
        <v>5.24</v>
      </c>
      <c r="J17" s="53">
        <f t="shared" si="2"/>
        <v>16.27</v>
      </c>
      <c r="K17" s="53">
        <f t="shared" si="2"/>
        <v>123.39999999999999</v>
      </c>
      <c r="L17" s="53">
        <f t="shared" si="2"/>
        <v>0.31</v>
      </c>
      <c r="M17" s="53">
        <f t="shared" si="2"/>
        <v>0.48400000000000004</v>
      </c>
      <c r="N17" s="53">
        <f t="shared" si="2"/>
        <v>0</v>
      </c>
      <c r="O17" s="53">
        <f t="shared" si="2"/>
        <v>6.168</v>
      </c>
      <c r="P17" s="53">
        <f t="shared" si="2"/>
        <v>0.6639999999999999</v>
      </c>
      <c r="Q17" s="176" t="s">
        <v>231</v>
      </c>
      <c r="R17" s="68">
        <f>R18+R19</f>
        <v>1211.61</v>
      </c>
      <c r="S17" s="68">
        <f>S18+S19</f>
        <v>11.048300000000001</v>
      </c>
    </row>
    <row r="18" spans="2:19" ht="24.75" customHeight="1" thickBot="1">
      <c r="B18" s="46"/>
      <c r="C18" s="47"/>
      <c r="D18" s="219" t="s">
        <v>23</v>
      </c>
      <c r="E18" s="238">
        <v>30</v>
      </c>
      <c r="F18" s="238">
        <v>30</v>
      </c>
      <c r="G18" s="10"/>
      <c r="H18" s="66">
        <v>2.31</v>
      </c>
      <c r="I18" s="66">
        <v>0.9</v>
      </c>
      <c r="J18" s="66">
        <v>14.94</v>
      </c>
      <c r="K18" s="66">
        <v>78.6</v>
      </c>
      <c r="L18" s="66">
        <v>0.261</v>
      </c>
      <c r="M18" s="66">
        <v>0.024</v>
      </c>
      <c r="N18" s="66"/>
      <c r="O18" s="66">
        <v>6</v>
      </c>
      <c r="P18" s="66">
        <v>0.594</v>
      </c>
      <c r="Q18" s="39"/>
      <c r="R18" s="72">
        <v>111.61</v>
      </c>
      <c r="S18" s="97">
        <f>(E18*R18)/1000</f>
        <v>3.3483</v>
      </c>
    </row>
    <row r="19" spans="2:19" ht="24.75" customHeight="1" thickBot="1">
      <c r="B19" s="1"/>
      <c r="C19" s="3"/>
      <c r="D19" s="219" t="s">
        <v>168</v>
      </c>
      <c r="E19" s="238">
        <v>7</v>
      </c>
      <c r="F19" s="238">
        <v>7</v>
      </c>
      <c r="G19" s="10"/>
      <c r="H19" s="66">
        <v>0.105</v>
      </c>
      <c r="I19" s="66">
        <v>4.34</v>
      </c>
      <c r="J19" s="66">
        <v>1.33</v>
      </c>
      <c r="K19" s="66">
        <v>44.8</v>
      </c>
      <c r="L19" s="66">
        <v>0.049</v>
      </c>
      <c r="M19" s="66">
        <v>0.46</v>
      </c>
      <c r="N19" s="66"/>
      <c r="O19" s="66">
        <v>0.168</v>
      </c>
      <c r="P19" s="66">
        <v>0.07</v>
      </c>
      <c r="Q19" s="39"/>
      <c r="R19" s="72">
        <v>1100</v>
      </c>
      <c r="S19" s="97">
        <f>(E19*R19)/1000</f>
        <v>7.7</v>
      </c>
    </row>
    <row r="20" spans="1:19" s="4" customFormat="1" ht="24.75" customHeight="1" thickBot="1">
      <c r="A20" s="99"/>
      <c r="B20" s="38"/>
      <c r="C20" s="5" t="s">
        <v>24</v>
      </c>
      <c r="D20" s="218" t="s">
        <v>25</v>
      </c>
      <c r="E20" s="250">
        <v>100</v>
      </c>
      <c r="F20" s="250">
        <v>100</v>
      </c>
      <c r="G20" s="49">
        <v>100</v>
      </c>
      <c r="H20" s="83">
        <v>0.3</v>
      </c>
      <c r="I20" s="83"/>
      <c r="J20" s="83">
        <v>13.8</v>
      </c>
      <c r="K20" s="83">
        <v>54</v>
      </c>
      <c r="L20" s="83"/>
      <c r="M20" s="83"/>
      <c r="N20" s="83"/>
      <c r="O20" s="83"/>
      <c r="P20" s="83"/>
      <c r="Q20" s="189" t="s">
        <v>298</v>
      </c>
      <c r="R20" s="86">
        <v>65</v>
      </c>
      <c r="S20" s="98">
        <f>(E20*R20)/1000</f>
        <v>6.5</v>
      </c>
    </row>
    <row r="21" spans="1:19" s="4" customFormat="1" ht="17.25" hidden="1" thickBot="1">
      <c r="A21" s="99"/>
      <c r="B21" s="38"/>
      <c r="C21" s="5"/>
      <c r="D21" s="37"/>
      <c r="E21" s="250"/>
      <c r="F21" s="250"/>
      <c r="G21" s="49"/>
      <c r="H21" s="83"/>
      <c r="I21" s="83"/>
      <c r="J21" s="83"/>
      <c r="K21" s="83"/>
      <c r="L21" s="83"/>
      <c r="M21" s="83"/>
      <c r="N21" s="83"/>
      <c r="O21" s="83"/>
      <c r="P21" s="83"/>
      <c r="Q21" s="189"/>
      <c r="R21" s="86"/>
      <c r="S21" s="129">
        <f>(E21*R21)/1000</f>
        <v>0</v>
      </c>
    </row>
    <row r="22" spans="1:19" s="4" customFormat="1" ht="35.25" customHeight="1" thickBot="1">
      <c r="A22" s="99"/>
      <c r="B22" s="38"/>
      <c r="C22" s="5" t="s">
        <v>26</v>
      </c>
      <c r="D22" s="218" t="s">
        <v>395</v>
      </c>
      <c r="E22" s="250"/>
      <c r="F22" s="250"/>
      <c r="G22" s="49">
        <v>52</v>
      </c>
      <c r="H22" s="83">
        <f aca="true" t="shared" si="3" ref="H22:P22">H23+H24+H25</f>
        <v>0.87</v>
      </c>
      <c r="I22" s="83">
        <f t="shared" si="3"/>
        <v>5.165</v>
      </c>
      <c r="J22" s="83">
        <f t="shared" si="3"/>
        <v>2.8600000000000003</v>
      </c>
      <c r="K22" s="83">
        <f t="shared" si="3"/>
        <v>58.61</v>
      </c>
      <c r="L22" s="83">
        <f t="shared" si="3"/>
        <v>0</v>
      </c>
      <c r="M22" s="83">
        <f t="shared" si="3"/>
        <v>0.016</v>
      </c>
      <c r="N22" s="83">
        <f t="shared" si="3"/>
        <v>24</v>
      </c>
      <c r="O22" s="83">
        <f t="shared" si="3"/>
        <v>19.2</v>
      </c>
      <c r="P22" s="83">
        <f t="shared" si="3"/>
        <v>0.24</v>
      </c>
      <c r="Q22" s="189" t="s">
        <v>387</v>
      </c>
      <c r="R22" s="86">
        <f>R23+R24+R25</f>
        <v>359</v>
      </c>
      <c r="S22" s="86">
        <f>S23+S24+S25</f>
        <v>3.875</v>
      </c>
    </row>
    <row r="23" spans="2:19" ht="25.5" customHeight="1" thickBot="1">
      <c r="B23" s="46"/>
      <c r="C23" s="47"/>
      <c r="D23" s="219" t="s">
        <v>86</v>
      </c>
      <c r="E23" s="238">
        <v>50</v>
      </c>
      <c r="F23" s="238">
        <v>40</v>
      </c>
      <c r="G23" s="10"/>
      <c r="H23" s="66">
        <v>0.72</v>
      </c>
      <c r="I23" s="66"/>
      <c r="J23" s="66">
        <v>2.08</v>
      </c>
      <c r="K23" s="66">
        <v>9.6</v>
      </c>
      <c r="L23" s="66"/>
      <c r="M23" s="66">
        <v>0.016</v>
      </c>
      <c r="N23" s="66">
        <v>24</v>
      </c>
      <c r="O23" s="66">
        <v>19.2</v>
      </c>
      <c r="P23" s="66">
        <v>0.24</v>
      </c>
      <c r="Q23" s="39"/>
      <c r="R23" s="72">
        <v>24</v>
      </c>
      <c r="S23" s="97">
        <f>(E23*R23)/1000</f>
        <v>1.2</v>
      </c>
    </row>
    <row r="24" spans="2:19" ht="25.5" customHeight="1" thickBot="1">
      <c r="B24" s="46"/>
      <c r="C24" s="47"/>
      <c r="D24" s="223" t="s">
        <v>157</v>
      </c>
      <c r="E24" s="238">
        <v>10</v>
      </c>
      <c r="F24" s="238">
        <v>7</v>
      </c>
      <c r="G24" s="10"/>
      <c r="H24" s="66">
        <v>0.15</v>
      </c>
      <c r="I24" s="66">
        <v>0.17</v>
      </c>
      <c r="J24" s="66">
        <v>0.78</v>
      </c>
      <c r="K24" s="66">
        <v>4.06</v>
      </c>
      <c r="L24" s="66"/>
      <c r="M24" s="66"/>
      <c r="N24" s="66"/>
      <c r="O24" s="66"/>
      <c r="P24" s="66"/>
      <c r="Q24" s="39"/>
      <c r="R24" s="72">
        <v>200</v>
      </c>
      <c r="S24" s="97">
        <f>(E24*R24)/1000</f>
        <v>2</v>
      </c>
    </row>
    <row r="25" spans="1:19" s="4" customFormat="1" ht="25.5" customHeight="1" thickBot="1">
      <c r="A25" s="99"/>
      <c r="B25" s="65"/>
      <c r="C25" s="45"/>
      <c r="D25" s="223" t="s">
        <v>28</v>
      </c>
      <c r="E25" s="238">
        <v>5</v>
      </c>
      <c r="F25" s="238">
        <v>5</v>
      </c>
      <c r="G25" s="10"/>
      <c r="H25" s="66">
        <v>0</v>
      </c>
      <c r="I25" s="66">
        <v>4.995</v>
      </c>
      <c r="J25" s="66">
        <v>0</v>
      </c>
      <c r="K25" s="66">
        <v>44.95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199"/>
      <c r="R25" s="126">
        <v>135</v>
      </c>
      <c r="S25" s="97">
        <f>(E25*R25)/1000</f>
        <v>0.675</v>
      </c>
    </row>
    <row r="26" spans="2:19" ht="36" customHeight="1" thickBot="1">
      <c r="B26" s="38"/>
      <c r="C26" s="61"/>
      <c r="D26" s="218" t="s">
        <v>306</v>
      </c>
      <c r="E26" s="253"/>
      <c r="F26" s="253"/>
      <c r="G26" s="41">
        <v>250</v>
      </c>
      <c r="H26" s="71">
        <f>H27+H28+H29+H30+H33</f>
        <v>5.335999999999999</v>
      </c>
      <c r="I26" s="71">
        <f aca="true" t="shared" si="4" ref="I26:P26">I27+I28+I29+I30+I33</f>
        <v>6.888</v>
      </c>
      <c r="J26" s="71">
        <f t="shared" si="4"/>
        <v>8.164</v>
      </c>
      <c r="K26" s="71">
        <f>SUM(K27:K33)</f>
        <v>145.34</v>
      </c>
      <c r="L26" s="71">
        <f t="shared" si="4"/>
        <v>0.095</v>
      </c>
      <c r="M26" s="71">
        <f t="shared" si="4"/>
        <v>0.1108</v>
      </c>
      <c r="N26" s="71">
        <f t="shared" si="4"/>
        <v>0.161</v>
      </c>
      <c r="O26" s="71">
        <f t="shared" si="4"/>
        <v>11.710000000000003</v>
      </c>
      <c r="P26" s="71">
        <f t="shared" si="4"/>
        <v>0.8270000000000001</v>
      </c>
      <c r="Q26" s="200" t="s">
        <v>307</v>
      </c>
      <c r="R26" s="74">
        <f>R27+R28+R29+R30+R33+R31</f>
        <v>867.8</v>
      </c>
      <c r="S26" s="74">
        <f>SUM(S27:S33)</f>
        <v>9.5242</v>
      </c>
    </row>
    <row r="27" spans="2:19" ht="25.5" customHeight="1" thickBot="1">
      <c r="B27" s="46"/>
      <c r="C27" s="47"/>
      <c r="D27" s="219" t="s">
        <v>87</v>
      </c>
      <c r="E27" s="296">
        <v>24</v>
      </c>
      <c r="F27" s="296">
        <v>24</v>
      </c>
      <c r="G27" s="277"/>
      <c r="H27" s="273">
        <v>4.368</v>
      </c>
      <c r="I27" s="273">
        <v>4.416</v>
      </c>
      <c r="J27" s="273">
        <v>0.168</v>
      </c>
      <c r="K27" s="273">
        <v>57.84</v>
      </c>
      <c r="L27" s="273">
        <v>0.019</v>
      </c>
      <c r="M27" s="273">
        <v>0.036</v>
      </c>
      <c r="N27" s="273">
        <v>0</v>
      </c>
      <c r="O27" s="273">
        <v>4.08</v>
      </c>
      <c r="P27" s="273">
        <v>0.384</v>
      </c>
      <c r="Q27" s="39"/>
      <c r="R27" s="72">
        <v>174.8</v>
      </c>
      <c r="S27" s="97">
        <f aca="true" t="shared" si="5" ref="S27:S33">(E27*R27)/1000</f>
        <v>4.195200000000001</v>
      </c>
    </row>
    <row r="28" spans="2:19" ht="25.5" customHeight="1" thickBot="1">
      <c r="B28" s="46"/>
      <c r="C28" s="47"/>
      <c r="D28" s="219" t="s">
        <v>66</v>
      </c>
      <c r="E28" s="238">
        <v>70</v>
      </c>
      <c r="F28" s="238">
        <v>42</v>
      </c>
      <c r="G28" s="10"/>
      <c r="H28" s="66">
        <v>0.84</v>
      </c>
      <c r="I28" s="66">
        <v>0.168</v>
      </c>
      <c r="J28" s="66">
        <v>7.266</v>
      </c>
      <c r="K28" s="66">
        <v>33.6</v>
      </c>
      <c r="L28" s="66">
        <v>0.05</v>
      </c>
      <c r="M28" s="66">
        <v>0.029</v>
      </c>
      <c r="N28" s="66"/>
      <c r="O28" s="66">
        <v>4.2</v>
      </c>
      <c r="P28" s="66">
        <v>0.378</v>
      </c>
      <c r="Q28" s="39"/>
      <c r="R28" s="72">
        <v>21</v>
      </c>
      <c r="S28" s="97">
        <f t="shared" si="5"/>
        <v>1.47</v>
      </c>
    </row>
    <row r="29" spans="2:19" ht="25.5" customHeight="1" thickBot="1">
      <c r="B29" s="46"/>
      <c r="C29" s="47"/>
      <c r="D29" s="219" t="s">
        <v>67</v>
      </c>
      <c r="E29" s="252">
        <v>5</v>
      </c>
      <c r="F29" s="238">
        <v>4</v>
      </c>
      <c r="G29" s="10"/>
      <c r="H29" s="66">
        <v>0.056</v>
      </c>
      <c r="I29" s="66"/>
      <c r="J29" s="66">
        <v>0.364</v>
      </c>
      <c r="K29" s="66">
        <v>1.64</v>
      </c>
      <c r="L29" s="66">
        <v>0</v>
      </c>
      <c r="M29" s="66">
        <v>0.028</v>
      </c>
      <c r="N29" s="66">
        <v>0.001</v>
      </c>
      <c r="O29" s="66">
        <v>1.24</v>
      </c>
      <c r="P29" s="66">
        <v>0.032</v>
      </c>
      <c r="Q29" s="39"/>
      <c r="R29" s="72">
        <v>25</v>
      </c>
      <c r="S29" s="97">
        <f t="shared" si="5"/>
        <v>0.125</v>
      </c>
    </row>
    <row r="30" spans="2:19" ht="25.5" customHeight="1" thickBot="1">
      <c r="B30" s="46"/>
      <c r="C30" s="47"/>
      <c r="D30" s="219" t="s">
        <v>65</v>
      </c>
      <c r="E30" s="238">
        <v>5</v>
      </c>
      <c r="F30" s="238">
        <v>4</v>
      </c>
      <c r="G30" s="133"/>
      <c r="H30" s="66">
        <v>0.052</v>
      </c>
      <c r="I30" s="66">
        <v>0.004</v>
      </c>
      <c r="J30" s="66">
        <v>0.336</v>
      </c>
      <c r="K30" s="66">
        <v>1.36</v>
      </c>
      <c r="L30" s="66">
        <v>0.024</v>
      </c>
      <c r="M30" s="66">
        <v>0.0028</v>
      </c>
      <c r="N30" s="66">
        <v>0.16</v>
      </c>
      <c r="O30" s="66">
        <v>2.04</v>
      </c>
      <c r="P30" s="66">
        <v>0.028</v>
      </c>
      <c r="Q30" s="39"/>
      <c r="R30" s="72">
        <v>29</v>
      </c>
      <c r="S30" s="97">
        <f t="shared" si="5"/>
        <v>0.145</v>
      </c>
    </row>
    <row r="31" spans="2:19" ht="25.5" customHeight="1" thickBot="1">
      <c r="B31" s="46"/>
      <c r="C31" s="47"/>
      <c r="D31" s="219" t="s">
        <v>361</v>
      </c>
      <c r="E31" s="238">
        <v>15</v>
      </c>
      <c r="F31" s="238">
        <v>10</v>
      </c>
      <c r="G31" s="197"/>
      <c r="H31" s="66">
        <v>2.3</v>
      </c>
      <c r="I31" s="66">
        <v>0.14</v>
      </c>
      <c r="J31" s="66">
        <v>5.53</v>
      </c>
      <c r="K31" s="66">
        <v>29.9</v>
      </c>
      <c r="L31" s="66">
        <v>0.08</v>
      </c>
      <c r="M31" s="66">
        <v>0.015</v>
      </c>
      <c r="N31" s="66"/>
      <c r="O31" s="66">
        <v>5</v>
      </c>
      <c r="P31" s="66">
        <v>0.7</v>
      </c>
      <c r="Q31" s="39"/>
      <c r="R31" s="72">
        <v>135</v>
      </c>
      <c r="S31" s="97">
        <f t="shared" si="5"/>
        <v>2.025</v>
      </c>
    </row>
    <row r="32" spans="2:19" ht="25.5" customHeight="1" thickBot="1">
      <c r="B32" s="46"/>
      <c r="C32" s="47"/>
      <c r="D32" s="219" t="s">
        <v>100</v>
      </c>
      <c r="E32" s="238">
        <v>5</v>
      </c>
      <c r="F32" s="238">
        <v>5</v>
      </c>
      <c r="G32" s="10"/>
      <c r="H32" s="66"/>
      <c r="I32" s="66"/>
      <c r="J32" s="66"/>
      <c r="K32" s="66"/>
      <c r="L32" s="66"/>
      <c r="M32" s="66"/>
      <c r="N32" s="66"/>
      <c r="O32" s="66">
        <v>29.44</v>
      </c>
      <c r="P32" s="66">
        <v>0.232</v>
      </c>
      <c r="Q32" s="39"/>
      <c r="R32" s="72">
        <v>23</v>
      </c>
      <c r="S32" s="97">
        <f t="shared" si="5"/>
        <v>0.115</v>
      </c>
    </row>
    <row r="33" spans="2:19" ht="25.5" customHeight="1" thickBot="1">
      <c r="B33" s="46"/>
      <c r="C33" s="47"/>
      <c r="D33" s="219" t="s">
        <v>17</v>
      </c>
      <c r="E33" s="238">
        <v>3</v>
      </c>
      <c r="F33" s="238">
        <v>3</v>
      </c>
      <c r="G33" s="10"/>
      <c r="H33" s="66">
        <v>0.02</v>
      </c>
      <c r="I33" s="66">
        <v>2.3</v>
      </c>
      <c r="J33" s="66">
        <v>0.03</v>
      </c>
      <c r="K33" s="66">
        <v>21</v>
      </c>
      <c r="L33" s="66">
        <v>0.002</v>
      </c>
      <c r="M33" s="66">
        <v>0.015</v>
      </c>
      <c r="N33" s="66"/>
      <c r="O33" s="66">
        <v>0.15</v>
      </c>
      <c r="P33" s="66">
        <v>0.005</v>
      </c>
      <c r="Q33" s="39"/>
      <c r="R33" s="72">
        <v>483</v>
      </c>
      <c r="S33" s="97">
        <f t="shared" si="5"/>
        <v>1.449</v>
      </c>
    </row>
    <row r="34" spans="2:19" ht="38.25" customHeight="1" thickBot="1">
      <c r="B34" s="38"/>
      <c r="C34" s="61"/>
      <c r="D34" s="220" t="s">
        <v>159</v>
      </c>
      <c r="E34" s="237"/>
      <c r="F34" s="237"/>
      <c r="G34" s="9">
        <v>120</v>
      </c>
      <c r="H34" s="53">
        <f>H35+H36+H37+H38+H39+H40+H41</f>
        <v>19.898</v>
      </c>
      <c r="I34" s="53">
        <f aca="true" t="shared" si="6" ref="I34:O34">I35+I36+I37+I38+I39+I40+I41</f>
        <v>20.160000000000004</v>
      </c>
      <c r="J34" s="53">
        <f t="shared" si="6"/>
        <v>27.823</v>
      </c>
      <c r="K34" s="53">
        <f t="shared" si="6"/>
        <v>378.83</v>
      </c>
      <c r="L34" s="53">
        <f t="shared" si="6"/>
        <v>0.1363</v>
      </c>
      <c r="M34" s="53">
        <f t="shared" si="6"/>
        <v>0.2525</v>
      </c>
      <c r="N34" s="53">
        <f t="shared" si="6"/>
        <v>0.68</v>
      </c>
      <c r="O34" s="53">
        <f t="shared" si="6"/>
        <v>20.959999999999997</v>
      </c>
      <c r="P34" s="283">
        <f>SUM(P35:P41)</f>
        <v>2.6049999999999995</v>
      </c>
      <c r="Q34" s="176" t="s">
        <v>308</v>
      </c>
      <c r="R34" s="68">
        <f>R35+R36+R37+R38+R39+R40+R41</f>
        <v>1499.6599999999999</v>
      </c>
      <c r="S34" s="68">
        <f>S35+S36+S37+S38+S39+S40+S41</f>
        <v>24.9451</v>
      </c>
    </row>
    <row r="35" spans="2:19" ht="26.25" customHeight="1" thickBot="1">
      <c r="B35" s="46"/>
      <c r="C35" s="47"/>
      <c r="D35" s="219" t="s">
        <v>87</v>
      </c>
      <c r="E35" s="238">
        <v>75</v>
      </c>
      <c r="F35" s="238">
        <v>75</v>
      </c>
      <c r="G35" s="301"/>
      <c r="H35" s="66">
        <v>13.65</v>
      </c>
      <c r="I35" s="66">
        <v>13.8</v>
      </c>
      <c r="J35" s="66">
        <v>0.525</v>
      </c>
      <c r="K35" s="66">
        <v>180.75</v>
      </c>
      <c r="L35" s="66">
        <v>0.0525</v>
      </c>
      <c r="M35" s="66">
        <v>0.1125</v>
      </c>
      <c r="N35" s="66"/>
      <c r="O35" s="66">
        <v>12.75</v>
      </c>
      <c r="P35" s="66">
        <v>1.2</v>
      </c>
      <c r="Q35" s="39"/>
      <c r="R35" s="72">
        <v>174.8</v>
      </c>
      <c r="S35" s="97">
        <f>(E35*R35)/1000</f>
        <v>13.11</v>
      </c>
    </row>
    <row r="36" spans="1:19" s="4" customFormat="1" ht="26.25" customHeight="1" thickBot="1">
      <c r="A36" s="99"/>
      <c r="B36" s="65"/>
      <c r="C36" s="45"/>
      <c r="D36" s="219" t="s">
        <v>102</v>
      </c>
      <c r="E36" s="238">
        <v>5</v>
      </c>
      <c r="F36" s="238">
        <v>5</v>
      </c>
      <c r="G36" s="10"/>
      <c r="H36" s="66">
        <v>0.93</v>
      </c>
      <c r="I36" s="66">
        <v>0.8</v>
      </c>
      <c r="J36" s="66"/>
      <c r="K36" s="66">
        <v>10.9</v>
      </c>
      <c r="L36" s="66">
        <v>0.002</v>
      </c>
      <c r="M36" s="66">
        <v>0.003</v>
      </c>
      <c r="N36" s="66"/>
      <c r="O36" s="66">
        <v>1.05</v>
      </c>
      <c r="P36" s="66">
        <v>0.45</v>
      </c>
      <c r="Q36" s="39"/>
      <c r="R36" s="72">
        <v>600</v>
      </c>
      <c r="S36" s="97">
        <f>(E36*R36)/1000</f>
        <v>3</v>
      </c>
    </row>
    <row r="37" spans="1:19" s="4" customFormat="1" ht="26.25" customHeight="1" thickBot="1">
      <c r="A37" s="99"/>
      <c r="B37" s="65"/>
      <c r="C37" s="45"/>
      <c r="D37" s="219" t="s">
        <v>67</v>
      </c>
      <c r="E37" s="238">
        <v>7</v>
      </c>
      <c r="F37" s="238">
        <v>6</v>
      </c>
      <c r="G37" s="133"/>
      <c r="H37" s="66">
        <v>0.11</v>
      </c>
      <c r="I37" s="66"/>
      <c r="J37" s="66">
        <v>0.7</v>
      </c>
      <c r="K37" s="66">
        <v>3.3</v>
      </c>
      <c r="L37" s="66">
        <v>0.003</v>
      </c>
      <c r="M37" s="66">
        <v>0.008</v>
      </c>
      <c r="N37" s="66">
        <v>0.68</v>
      </c>
      <c r="O37" s="66">
        <v>2.41</v>
      </c>
      <c r="P37" s="66" t="s">
        <v>378</v>
      </c>
      <c r="Q37" s="39"/>
      <c r="R37" s="72">
        <v>25</v>
      </c>
      <c r="S37" s="97">
        <f>(E37*R37)/1000</f>
        <v>0.175</v>
      </c>
    </row>
    <row r="38" spans="1:19" s="4" customFormat="1" ht="26.25" customHeight="1" thickBot="1">
      <c r="A38" s="99"/>
      <c r="B38" s="65"/>
      <c r="C38" s="45"/>
      <c r="D38" s="219" t="s">
        <v>23</v>
      </c>
      <c r="E38" s="238">
        <v>10</v>
      </c>
      <c r="F38" s="238">
        <v>10</v>
      </c>
      <c r="G38" s="10"/>
      <c r="H38" s="66">
        <v>0.77</v>
      </c>
      <c r="I38" s="66">
        <v>0.3</v>
      </c>
      <c r="J38" s="66">
        <v>4.98</v>
      </c>
      <c r="K38" s="66">
        <v>26.2</v>
      </c>
      <c r="L38" s="66">
        <v>0.02</v>
      </c>
      <c r="M38" s="66">
        <v>0.003</v>
      </c>
      <c r="N38" s="66"/>
      <c r="O38" s="66">
        <v>2</v>
      </c>
      <c r="P38" s="66">
        <v>0.24</v>
      </c>
      <c r="Q38" s="39"/>
      <c r="R38" s="72">
        <v>111.61</v>
      </c>
      <c r="S38" s="97">
        <f>(E38*R38)/1000</f>
        <v>1.1160999999999999</v>
      </c>
    </row>
    <row r="39" spans="1:19" s="4" customFormat="1" ht="26.25" customHeight="1" thickBot="1">
      <c r="A39" s="99"/>
      <c r="B39" s="65"/>
      <c r="C39" s="45"/>
      <c r="D39" s="219" t="s">
        <v>43</v>
      </c>
      <c r="E39" s="238">
        <v>0.5</v>
      </c>
      <c r="F39" s="238">
        <v>0.5</v>
      </c>
      <c r="G39" s="10"/>
      <c r="H39" s="66">
        <v>3.048</v>
      </c>
      <c r="I39" s="66">
        <v>2.76</v>
      </c>
      <c r="J39" s="66">
        <v>0.168</v>
      </c>
      <c r="K39" s="66">
        <v>37.68</v>
      </c>
      <c r="L39" s="66">
        <v>0.0168</v>
      </c>
      <c r="M39" s="66">
        <v>0.105</v>
      </c>
      <c r="N39" s="66"/>
      <c r="O39" s="66">
        <v>1.2</v>
      </c>
      <c r="P39" s="66">
        <v>0.6</v>
      </c>
      <c r="Q39" s="39"/>
      <c r="R39" s="72">
        <v>6.25</v>
      </c>
      <c r="S39" s="97">
        <f>(E39*R39)</f>
        <v>3.125</v>
      </c>
    </row>
    <row r="40" spans="2:19" ht="26.25" customHeight="1" thickBot="1">
      <c r="B40" s="46"/>
      <c r="C40" s="47"/>
      <c r="D40" s="219" t="s">
        <v>17</v>
      </c>
      <c r="E40" s="238">
        <v>3</v>
      </c>
      <c r="F40" s="238">
        <v>3</v>
      </c>
      <c r="G40" s="10"/>
      <c r="H40" s="66">
        <v>0.02</v>
      </c>
      <c r="I40" s="66">
        <v>2.3</v>
      </c>
      <c r="J40" s="66">
        <v>0.03</v>
      </c>
      <c r="K40" s="66">
        <v>21</v>
      </c>
      <c r="L40" s="66">
        <v>0.002</v>
      </c>
      <c r="M40" s="66">
        <v>0.015</v>
      </c>
      <c r="N40" s="66"/>
      <c r="O40" s="66">
        <v>0.15</v>
      </c>
      <c r="P40" s="66">
        <v>0.005</v>
      </c>
      <c r="Q40" s="39"/>
      <c r="R40" s="72">
        <v>483</v>
      </c>
      <c r="S40" s="97">
        <f>(E40*R40)/1000</f>
        <v>1.449</v>
      </c>
    </row>
    <row r="41" spans="2:19" ht="26.25" customHeight="1" thickBot="1">
      <c r="B41" s="46"/>
      <c r="C41" s="47"/>
      <c r="D41" s="219" t="s">
        <v>72</v>
      </c>
      <c r="E41" s="238">
        <v>30</v>
      </c>
      <c r="F41" s="238">
        <v>30</v>
      </c>
      <c r="G41" s="10"/>
      <c r="H41" s="66">
        <v>1.37</v>
      </c>
      <c r="I41" s="66">
        <v>0.2</v>
      </c>
      <c r="J41" s="66">
        <v>21.42</v>
      </c>
      <c r="K41" s="66">
        <v>99</v>
      </c>
      <c r="L41" s="66">
        <v>0.04</v>
      </c>
      <c r="M41" s="66">
        <v>0.006</v>
      </c>
      <c r="N41" s="66"/>
      <c r="O41" s="66">
        <v>1.4</v>
      </c>
      <c r="P41" s="66">
        <v>0.11</v>
      </c>
      <c r="Q41" s="39"/>
      <c r="R41" s="72">
        <v>99</v>
      </c>
      <c r="S41" s="97">
        <f>(E41*R41)/1000</f>
        <v>2.97</v>
      </c>
    </row>
    <row r="42" spans="2:19" ht="25.5" customHeight="1" thickBot="1">
      <c r="B42" s="38"/>
      <c r="C42" s="61"/>
      <c r="D42" s="222" t="s">
        <v>198</v>
      </c>
      <c r="E42" s="237"/>
      <c r="F42" s="237"/>
      <c r="G42" s="9">
        <v>60</v>
      </c>
      <c r="H42" s="53">
        <f>H43+H44+H45+H46</f>
        <v>1.18</v>
      </c>
      <c r="I42" s="53">
        <f aca="true" t="shared" si="7" ref="I42:P42">I43+I44+I45+I46</f>
        <v>3.5999999999999996</v>
      </c>
      <c r="J42" s="53">
        <f t="shared" si="7"/>
        <v>6.292000000000001</v>
      </c>
      <c r="K42" s="53">
        <f t="shared" si="7"/>
        <v>63.05</v>
      </c>
      <c r="L42" s="53">
        <f t="shared" si="7"/>
        <v>0.022</v>
      </c>
      <c r="M42" s="53">
        <f t="shared" si="7"/>
        <v>0.1217</v>
      </c>
      <c r="N42" s="53">
        <f t="shared" si="7"/>
        <v>0</v>
      </c>
      <c r="O42" s="53">
        <f t="shared" si="7"/>
        <v>7.0600000000000005</v>
      </c>
      <c r="P42" s="53">
        <f t="shared" si="7"/>
        <v>0.21300000000000002</v>
      </c>
      <c r="Q42" s="176" t="s">
        <v>323</v>
      </c>
      <c r="R42" s="68">
        <f>R43+R44+R45+R46</f>
        <v>868.55</v>
      </c>
      <c r="S42" s="68">
        <f>SUM(S43:S46)</f>
        <v>3.4463000000000004</v>
      </c>
    </row>
    <row r="43" spans="2:19" ht="25.5" customHeight="1" thickBot="1">
      <c r="B43" s="1"/>
      <c r="C43" s="3"/>
      <c r="D43" s="223" t="s">
        <v>70</v>
      </c>
      <c r="E43" s="238">
        <v>3</v>
      </c>
      <c r="F43" s="238">
        <v>3</v>
      </c>
      <c r="G43" s="10"/>
      <c r="H43" s="66">
        <v>0.144</v>
      </c>
      <c r="I43" s="66"/>
      <c r="J43" s="66">
        <v>0.57</v>
      </c>
      <c r="K43" s="66">
        <v>2.97</v>
      </c>
      <c r="L43" s="66"/>
      <c r="M43" s="66">
        <v>0.006</v>
      </c>
      <c r="N43" s="66"/>
      <c r="O43" s="66">
        <v>0.3</v>
      </c>
      <c r="P43" s="66">
        <v>0.09</v>
      </c>
      <c r="Q43" s="39"/>
      <c r="R43" s="72">
        <v>130</v>
      </c>
      <c r="S43" s="97">
        <f>(E43*R43)/1000</f>
        <v>0.39</v>
      </c>
    </row>
    <row r="44" spans="2:19" ht="25.5" customHeight="1" thickBot="1">
      <c r="B44" s="46"/>
      <c r="C44" s="47"/>
      <c r="D44" s="223" t="s">
        <v>69</v>
      </c>
      <c r="E44" s="238">
        <v>6</v>
      </c>
      <c r="F44" s="238">
        <v>6</v>
      </c>
      <c r="G44" s="10"/>
      <c r="H44" s="66">
        <v>0.168</v>
      </c>
      <c r="I44" s="66">
        <v>1.2</v>
      </c>
      <c r="J44" s="66">
        <v>0.192</v>
      </c>
      <c r="K44" s="66">
        <v>12.36</v>
      </c>
      <c r="L44" s="66"/>
      <c r="M44" s="66">
        <v>0.0007</v>
      </c>
      <c r="N44" s="66"/>
      <c r="O44" s="66">
        <v>5.16</v>
      </c>
      <c r="P44" s="66">
        <v>0.018</v>
      </c>
      <c r="Q44" s="39"/>
      <c r="R44" s="72">
        <v>218.55</v>
      </c>
      <c r="S44" s="97">
        <f>(E44*R44)/1000</f>
        <v>1.3113000000000001</v>
      </c>
    </row>
    <row r="45" spans="2:19" ht="25.5" customHeight="1" thickBot="1">
      <c r="B45" s="46"/>
      <c r="C45" s="47"/>
      <c r="D45" s="223" t="s">
        <v>42</v>
      </c>
      <c r="E45" s="238">
        <v>8</v>
      </c>
      <c r="F45" s="238">
        <v>8</v>
      </c>
      <c r="G45" s="10"/>
      <c r="H45" s="66">
        <v>0.848</v>
      </c>
      <c r="I45" s="66">
        <v>0.1</v>
      </c>
      <c r="J45" s="66">
        <v>5.5</v>
      </c>
      <c r="K45" s="66">
        <v>26.72</v>
      </c>
      <c r="L45" s="66">
        <v>0.02</v>
      </c>
      <c r="M45" s="66">
        <v>0.1</v>
      </c>
      <c r="N45" s="66"/>
      <c r="O45" s="66">
        <v>1.45</v>
      </c>
      <c r="P45" s="66">
        <v>0.1</v>
      </c>
      <c r="Q45" s="39"/>
      <c r="R45" s="72">
        <v>37</v>
      </c>
      <c r="S45" s="97">
        <f>(E45*R45)/1000</f>
        <v>0.296</v>
      </c>
    </row>
    <row r="46" spans="2:19" ht="25.5" customHeight="1" thickBot="1">
      <c r="B46" s="46"/>
      <c r="C46" s="47"/>
      <c r="D46" s="223" t="s">
        <v>17</v>
      </c>
      <c r="E46" s="238">
        <v>3</v>
      </c>
      <c r="F46" s="238">
        <v>3</v>
      </c>
      <c r="G46" s="10"/>
      <c r="H46" s="66">
        <v>0.02</v>
      </c>
      <c r="I46" s="66">
        <v>2.3</v>
      </c>
      <c r="J46" s="66">
        <v>0.03</v>
      </c>
      <c r="K46" s="66">
        <v>21</v>
      </c>
      <c r="L46" s="66">
        <v>0.002</v>
      </c>
      <c r="M46" s="66">
        <v>0.015</v>
      </c>
      <c r="N46" s="66"/>
      <c r="O46" s="66">
        <v>0.15</v>
      </c>
      <c r="P46" s="66">
        <v>0.005</v>
      </c>
      <c r="Q46" s="39"/>
      <c r="R46" s="72">
        <v>483</v>
      </c>
      <c r="S46" s="97">
        <f>(E46*R46)/1000</f>
        <v>1.449</v>
      </c>
    </row>
    <row r="47" spans="1:19" s="4" customFormat="1" ht="24.75" customHeight="1" thickBot="1">
      <c r="A47" s="99"/>
      <c r="B47" s="38"/>
      <c r="C47" s="8"/>
      <c r="D47" s="220" t="s">
        <v>40</v>
      </c>
      <c r="E47" s="237">
        <v>40</v>
      </c>
      <c r="F47" s="237">
        <v>40</v>
      </c>
      <c r="G47" s="9">
        <v>40</v>
      </c>
      <c r="H47" s="53">
        <v>2.64</v>
      </c>
      <c r="I47" s="53">
        <v>0.48</v>
      </c>
      <c r="J47" s="53">
        <v>13.68</v>
      </c>
      <c r="K47" s="53">
        <v>72.4</v>
      </c>
      <c r="L47" s="53">
        <v>0.07</v>
      </c>
      <c r="M47" s="53">
        <v>0.03</v>
      </c>
      <c r="N47" s="53"/>
      <c r="O47" s="53">
        <v>14</v>
      </c>
      <c r="P47" s="53">
        <v>1.5</v>
      </c>
      <c r="Q47" s="176" t="s">
        <v>238</v>
      </c>
      <c r="R47" s="68">
        <v>60.23</v>
      </c>
      <c r="S47" s="98">
        <f>(E47*R47)/1000</f>
        <v>2.4092</v>
      </c>
    </row>
    <row r="48" spans="2:19" ht="24.75" customHeight="1" thickBot="1">
      <c r="B48" s="38"/>
      <c r="C48" s="61"/>
      <c r="D48" s="220" t="s">
        <v>84</v>
      </c>
      <c r="E48" s="237"/>
      <c r="F48" s="237"/>
      <c r="G48" s="9">
        <v>200</v>
      </c>
      <c r="H48" s="53">
        <f>H49+H50</f>
        <v>0.22</v>
      </c>
      <c r="I48" s="53">
        <f aca="true" t="shared" si="8" ref="I48:P48">I49+I50</f>
        <v>0</v>
      </c>
      <c r="J48" s="53">
        <f t="shared" si="8"/>
        <v>15.688</v>
      </c>
      <c r="K48" s="53">
        <f t="shared" si="8"/>
        <v>61.29</v>
      </c>
      <c r="L48" s="53">
        <f t="shared" si="8"/>
        <v>0.1</v>
      </c>
      <c r="M48" s="53">
        <f t="shared" si="8"/>
        <v>0.002</v>
      </c>
      <c r="N48" s="53">
        <f t="shared" si="8"/>
        <v>1</v>
      </c>
      <c r="O48" s="53">
        <f t="shared" si="8"/>
        <v>1.61</v>
      </c>
      <c r="P48" s="53">
        <f t="shared" si="8"/>
        <v>0.196</v>
      </c>
      <c r="Q48" s="176" t="s">
        <v>264</v>
      </c>
      <c r="R48" s="68">
        <f>R49+R50</f>
        <v>264</v>
      </c>
      <c r="S48" s="68">
        <f>S49+S50</f>
        <v>2.965</v>
      </c>
    </row>
    <row r="49" spans="2:19" ht="24.75" customHeight="1" thickBot="1">
      <c r="B49" s="46"/>
      <c r="C49" s="47"/>
      <c r="D49" s="219" t="s">
        <v>85</v>
      </c>
      <c r="E49" s="238">
        <v>10</v>
      </c>
      <c r="F49" s="238">
        <v>10</v>
      </c>
      <c r="G49" s="10"/>
      <c r="H49" s="66">
        <v>0.22</v>
      </c>
      <c r="I49" s="66"/>
      <c r="J49" s="66">
        <v>0.718</v>
      </c>
      <c r="K49" s="66">
        <v>4.44</v>
      </c>
      <c r="L49" s="66">
        <v>0.1</v>
      </c>
      <c r="M49" s="66">
        <v>0.002</v>
      </c>
      <c r="N49" s="66">
        <v>1</v>
      </c>
      <c r="O49" s="66">
        <v>1.31</v>
      </c>
      <c r="P49" s="66">
        <v>0.151</v>
      </c>
      <c r="Q49" s="39"/>
      <c r="R49" s="72">
        <v>199</v>
      </c>
      <c r="S49" s="97">
        <f>(E49*R49)/1000</f>
        <v>1.99</v>
      </c>
    </row>
    <row r="50" spans="1:19" s="4" customFormat="1" ht="24.75" customHeight="1" thickBot="1">
      <c r="A50" s="99"/>
      <c r="B50" s="65"/>
      <c r="C50" s="45"/>
      <c r="D50" s="219" t="s">
        <v>18</v>
      </c>
      <c r="E50" s="238">
        <v>15</v>
      </c>
      <c r="F50" s="238">
        <v>15</v>
      </c>
      <c r="G50" s="133"/>
      <c r="H50" s="66"/>
      <c r="I50" s="66"/>
      <c r="J50" s="66">
        <v>14.97</v>
      </c>
      <c r="K50" s="66">
        <v>56.85</v>
      </c>
      <c r="L50" s="66"/>
      <c r="M50" s="66"/>
      <c r="N50" s="66"/>
      <c r="O50" s="66">
        <v>0.3</v>
      </c>
      <c r="P50" s="66">
        <v>0.045</v>
      </c>
      <c r="Q50" s="39"/>
      <c r="R50" s="72">
        <v>65</v>
      </c>
      <c r="S50" s="97">
        <f>(E50*R50)/1000</f>
        <v>0.975</v>
      </c>
    </row>
    <row r="51" spans="1:19" s="4" customFormat="1" ht="24.75" customHeight="1" thickBot="1">
      <c r="A51" s="99"/>
      <c r="B51" s="38"/>
      <c r="C51" s="5" t="s">
        <v>41</v>
      </c>
      <c r="D51" s="218" t="s">
        <v>35</v>
      </c>
      <c r="E51" s="236">
        <v>155</v>
      </c>
      <c r="F51" s="49">
        <v>155</v>
      </c>
      <c r="G51" s="49">
        <v>155</v>
      </c>
      <c r="H51" s="83">
        <v>4.34</v>
      </c>
      <c r="I51" s="83">
        <v>4.96</v>
      </c>
      <c r="J51" s="83">
        <v>7.285</v>
      </c>
      <c r="K51" s="83">
        <v>89.9</v>
      </c>
      <c r="L51" s="83"/>
      <c r="M51" s="83"/>
      <c r="N51" s="83"/>
      <c r="O51" s="83">
        <v>192.2</v>
      </c>
      <c r="P51" s="83">
        <v>0.31</v>
      </c>
      <c r="Q51" s="189" t="s">
        <v>255</v>
      </c>
      <c r="R51" s="86">
        <v>69.75</v>
      </c>
      <c r="S51" s="98">
        <f>(E51*R51)/1000</f>
        <v>10.81125</v>
      </c>
    </row>
    <row r="52" spans="2:19" ht="24.75" customHeight="1" thickBot="1">
      <c r="B52" s="38"/>
      <c r="C52" s="61"/>
      <c r="D52" s="220" t="s">
        <v>399</v>
      </c>
      <c r="E52" s="9">
        <v>80</v>
      </c>
      <c r="F52" s="9">
        <v>80</v>
      </c>
      <c r="G52" s="9">
        <v>80</v>
      </c>
      <c r="H52" s="53">
        <v>0.536</v>
      </c>
      <c r="I52" s="53">
        <v>2.064</v>
      </c>
      <c r="J52" s="53">
        <v>5.168</v>
      </c>
      <c r="K52" s="53">
        <v>412.8</v>
      </c>
      <c r="L52" s="53"/>
      <c r="M52" s="53"/>
      <c r="N52" s="53"/>
      <c r="O52" s="53"/>
      <c r="P52" s="53"/>
      <c r="Q52" s="176" t="s">
        <v>405</v>
      </c>
      <c r="R52" s="68">
        <v>182</v>
      </c>
      <c r="S52" s="98">
        <f>(E52*R52)/1000</f>
        <v>14.56</v>
      </c>
    </row>
    <row r="53" spans="2:19" ht="22.5" customHeight="1" thickBot="1">
      <c r="B53" s="26"/>
      <c r="C53" s="2"/>
      <c r="D53" s="2" t="s">
        <v>47</v>
      </c>
      <c r="E53" s="133"/>
      <c r="F53" s="133"/>
      <c r="G53" s="133"/>
      <c r="H53" s="67">
        <f aca="true" t="shared" si="9" ref="H53:O53">H52+H51+H48+H47+H42+H34+H26+H22+H20+H17+H13+H9+H21</f>
        <v>42.76999999999999</v>
      </c>
      <c r="I53" s="67">
        <f t="shared" si="9"/>
        <v>53.827000000000005</v>
      </c>
      <c r="J53" s="67">
        <f t="shared" si="9"/>
        <v>170</v>
      </c>
      <c r="K53" s="67">
        <f t="shared" si="9"/>
        <v>1616.27</v>
      </c>
      <c r="L53" s="67">
        <f t="shared" si="9"/>
        <v>0.8318000000000001</v>
      </c>
      <c r="M53" s="67">
        <f t="shared" si="9"/>
        <v>1.1410000000000002</v>
      </c>
      <c r="N53" s="67">
        <f t="shared" si="9"/>
        <v>25.841</v>
      </c>
      <c r="O53" s="67">
        <f t="shared" si="9"/>
        <v>290.50800000000004</v>
      </c>
      <c r="P53" s="67">
        <f>P52+P51+P48+P47+P42+P34+P26+P22+P20+P17+P13+P9+P21</f>
        <v>7.436</v>
      </c>
      <c r="Q53" s="177"/>
      <c r="R53" s="70">
        <f>R52+R51+R48+R47+R42+R34+R26+R22+R20+R17+R13+R9+R21</f>
        <v>6670.599999999999</v>
      </c>
      <c r="S53" s="70">
        <f>S52+S51+S48+S47+S42+S34+S26+S22+S20+S17+S13+S9+S21</f>
        <v>99.86934999999998</v>
      </c>
    </row>
    <row r="54" spans="2:19" ht="15"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81"/>
      <c r="R54" s="119"/>
      <c r="S54" s="119"/>
    </row>
    <row r="55" spans="2:19" ht="15"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81"/>
      <c r="R55" s="119"/>
      <c r="S55" s="119"/>
    </row>
    <row r="56" spans="2:19" ht="15"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81"/>
      <c r="R56" s="119"/>
      <c r="S56" s="119"/>
    </row>
    <row r="57" spans="2:19" ht="15"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81"/>
      <c r="R57" s="119"/>
      <c r="S57" s="119"/>
    </row>
    <row r="58" spans="2:19" ht="15.75" thickBot="1"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81"/>
      <c r="R58" s="119"/>
      <c r="S58" s="119"/>
    </row>
    <row r="59" spans="2:19" ht="31.5" customHeight="1" thickBot="1">
      <c r="B59" s="328" t="s">
        <v>1</v>
      </c>
      <c r="C59" s="328" t="s">
        <v>55</v>
      </c>
      <c r="D59" s="328" t="s">
        <v>56</v>
      </c>
      <c r="E59" s="328" t="s">
        <v>2</v>
      </c>
      <c r="F59" s="328" t="s">
        <v>3</v>
      </c>
      <c r="G59" s="328" t="s">
        <v>51</v>
      </c>
      <c r="H59" s="337" t="s">
        <v>4</v>
      </c>
      <c r="I59" s="346"/>
      <c r="J59" s="347"/>
      <c r="K59" s="328" t="s">
        <v>98</v>
      </c>
      <c r="L59" s="337" t="s">
        <v>53</v>
      </c>
      <c r="M59" s="346"/>
      <c r="N59" s="347"/>
      <c r="O59" s="337" t="s">
        <v>99</v>
      </c>
      <c r="P59" s="347"/>
      <c r="Q59" s="333" t="s">
        <v>229</v>
      </c>
      <c r="R59" s="337" t="s">
        <v>5</v>
      </c>
      <c r="S59" s="354" t="s">
        <v>50</v>
      </c>
    </row>
    <row r="60" spans="2:19" ht="15" customHeight="1" thickBot="1">
      <c r="B60" s="331"/>
      <c r="C60" s="331"/>
      <c r="D60" s="331"/>
      <c r="E60" s="331"/>
      <c r="F60" s="331"/>
      <c r="G60" s="329"/>
      <c r="H60" s="348"/>
      <c r="I60" s="349"/>
      <c r="J60" s="350"/>
      <c r="K60" s="329"/>
      <c r="L60" s="348"/>
      <c r="M60" s="349"/>
      <c r="N60" s="350"/>
      <c r="O60" s="348"/>
      <c r="P60" s="350"/>
      <c r="Q60" s="334"/>
      <c r="R60" s="348"/>
      <c r="S60" s="354"/>
    </row>
    <row r="61" spans="2:19" ht="15" customHeight="1" thickBot="1">
      <c r="B61" s="331"/>
      <c r="C61" s="331"/>
      <c r="D61" s="331"/>
      <c r="E61" s="331"/>
      <c r="F61" s="331"/>
      <c r="G61" s="329"/>
      <c r="H61" s="348"/>
      <c r="I61" s="349"/>
      <c r="J61" s="350"/>
      <c r="K61" s="329"/>
      <c r="L61" s="348"/>
      <c r="M61" s="349"/>
      <c r="N61" s="350"/>
      <c r="O61" s="348"/>
      <c r="P61" s="350"/>
      <c r="Q61" s="334"/>
      <c r="R61" s="348"/>
      <c r="S61" s="354"/>
    </row>
    <row r="62" spans="2:19" ht="15" customHeight="1" thickBot="1">
      <c r="B62" s="331"/>
      <c r="C62" s="331"/>
      <c r="D62" s="331"/>
      <c r="E62" s="331"/>
      <c r="F62" s="331"/>
      <c r="G62" s="329"/>
      <c r="H62" s="348"/>
      <c r="I62" s="349"/>
      <c r="J62" s="350"/>
      <c r="K62" s="329"/>
      <c r="L62" s="348"/>
      <c r="M62" s="349"/>
      <c r="N62" s="350"/>
      <c r="O62" s="348"/>
      <c r="P62" s="350"/>
      <c r="Q62" s="334"/>
      <c r="R62" s="348"/>
      <c r="S62" s="354"/>
    </row>
    <row r="63" spans="2:19" ht="21.75" customHeight="1" thickBot="1">
      <c r="B63" s="332"/>
      <c r="C63" s="332"/>
      <c r="D63" s="332"/>
      <c r="E63" s="332"/>
      <c r="F63" s="332"/>
      <c r="G63" s="330"/>
      <c r="H63" s="351"/>
      <c r="I63" s="352"/>
      <c r="J63" s="353"/>
      <c r="K63" s="330"/>
      <c r="L63" s="351"/>
      <c r="M63" s="352"/>
      <c r="N63" s="353"/>
      <c r="O63" s="351"/>
      <c r="P63" s="353"/>
      <c r="Q63" s="335"/>
      <c r="R63" s="351"/>
      <c r="S63" s="354"/>
    </row>
    <row r="64" spans="2:19" ht="15.75" thickBot="1">
      <c r="B64" s="131"/>
      <c r="C64" s="133"/>
      <c r="D64" s="133"/>
      <c r="E64" s="133"/>
      <c r="F64" s="133"/>
      <c r="G64" s="133"/>
      <c r="H64" s="133" t="s">
        <v>6</v>
      </c>
      <c r="I64" s="133" t="s">
        <v>7</v>
      </c>
      <c r="J64" s="133" t="s">
        <v>8</v>
      </c>
      <c r="K64" s="133"/>
      <c r="L64" s="133" t="s">
        <v>9</v>
      </c>
      <c r="M64" s="133" t="s">
        <v>10</v>
      </c>
      <c r="N64" s="133" t="s">
        <v>11</v>
      </c>
      <c r="O64" s="133" t="s">
        <v>12</v>
      </c>
      <c r="P64" s="133" t="s">
        <v>13</v>
      </c>
      <c r="Q64" s="188"/>
      <c r="R64" s="132"/>
      <c r="S64" s="28"/>
    </row>
    <row r="65" spans="2:19" ht="26.25" customHeight="1" thickBot="1">
      <c r="B65" s="38"/>
      <c r="C65" s="5" t="s">
        <v>48</v>
      </c>
      <c r="D65" s="218" t="s">
        <v>73</v>
      </c>
      <c r="E65" s="250"/>
      <c r="F65" s="250"/>
      <c r="G65" s="49">
        <v>50</v>
      </c>
      <c r="H65" s="53">
        <f>H66+H67+H69</f>
        <v>7.818</v>
      </c>
      <c r="I65" s="53">
        <f aca="true" t="shared" si="10" ref="I65:P65">I66+I67+I69</f>
        <v>6.789</v>
      </c>
      <c r="J65" s="53">
        <f t="shared" si="10"/>
        <v>4.71</v>
      </c>
      <c r="K65" s="53">
        <f>SUM(K66:K69)</f>
        <v>86.646</v>
      </c>
      <c r="L65" s="53">
        <f t="shared" si="10"/>
        <v>0.060000000000000005</v>
      </c>
      <c r="M65" s="53">
        <f t="shared" si="10"/>
        <v>0.277</v>
      </c>
      <c r="N65" s="53">
        <f t="shared" si="10"/>
        <v>0.75</v>
      </c>
      <c r="O65" s="53">
        <f t="shared" si="10"/>
        <v>88.94000000000001</v>
      </c>
      <c r="P65" s="53">
        <f t="shared" si="10"/>
        <v>1.336</v>
      </c>
      <c r="Q65" s="176" t="s">
        <v>256</v>
      </c>
      <c r="R65" s="68">
        <f>R66+R67+R69</f>
        <v>113</v>
      </c>
      <c r="S65" s="68">
        <f>SUM(S66:S69)</f>
        <v>4.4365</v>
      </c>
    </row>
    <row r="66" spans="2:19" ht="26.25" customHeight="1" thickBot="1">
      <c r="B66" s="1"/>
      <c r="C66" s="3"/>
      <c r="D66" s="243" t="s">
        <v>43</v>
      </c>
      <c r="E66" s="315">
        <v>0.5</v>
      </c>
      <c r="F66" s="248">
        <f>E66</f>
        <v>0.5</v>
      </c>
      <c r="G66" s="31"/>
      <c r="H66" s="90">
        <v>6.1</v>
      </c>
      <c r="I66" s="90">
        <v>5.5</v>
      </c>
      <c r="J66" s="90">
        <v>0.33</v>
      </c>
      <c r="K66" s="90">
        <v>39.25</v>
      </c>
      <c r="L66" s="90">
        <v>0.033</v>
      </c>
      <c r="M66" s="90">
        <v>0.2</v>
      </c>
      <c r="N66" s="90"/>
      <c r="O66" s="90">
        <v>26.4</v>
      </c>
      <c r="P66" s="90">
        <v>1.2</v>
      </c>
      <c r="Q66" s="39"/>
      <c r="R66" s="73">
        <v>6.25</v>
      </c>
      <c r="S66" s="103">
        <f>(E66*R66)</f>
        <v>3.125</v>
      </c>
    </row>
    <row r="67" spans="2:19" ht="26.25" customHeight="1" thickBot="1">
      <c r="B67" s="1"/>
      <c r="C67" s="3"/>
      <c r="D67" s="243" t="s">
        <v>35</v>
      </c>
      <c r="E67" s="315">
        <v>10</v>
      </c>
      <c r="F67" s="248">
        <f>E67</f>
        <v>10</v>
      </c>
      <c r="G67" s="31"/>
      <c r="H67" s="77">
        <v>1.4</v>
      </c>
      <c r="I67" s="77">
        <v>1.25</v>
      </c>
      <c r="J67" s="77">
        <v>2.35</v>
      </c>
      <c r="K67" s="77">
        <v>5.34</v>
      </c>
      <c r="L67" s="77">
        <v>0.02</v>
      </c>
      <c r="M67" s="77">
        <v>0.075</v>
      </c>
      <c r="N67" s="77">
        <v>0.75</v>
      </c>
      <c r="O67" s="77">
        <v>62</v>
      </c>
      <c r="P67" s="77">
        <v>0.1</v>
      </c>
      <c r="Q67" s="39"/>
      <c r="R67" s="75">
        <v>69.75</v>
      </c>
      <c r="S67" s="103">
        <f>(E67*R67)/1000</f>
        <v>0.6975</v>
      </c>
    </row>
    <row r="68" spans="2:19" ht="26.25" customHeight="1" thickBot="1">
      <c r="B68" s="1"/>
      <c r="C68" s="3"/>
      <c r="D68" s="223" t="s">
        <v>28</v>
      </c>
      <c r="E68" s="261">
        <v>4</v>
      </c>
      <c r="F68" s="261">
        <v>4</v>
      </c>
      <c r="G68" s="111"/>
      <c r="H68" s="66">
        <v>0</v>
      </c>
      <c r="I68" s="66">
        <v>4.995</v>
      </c>
      <c r="J68" s="66">
        <v>0</v>
      </c>
      <c r="K68" s="66">
        <v>35.95</v>
      </c>
      <c r="L68" s="66">
        <v>0</v>
      </c>
      <c r="M68" s="66">
        <v>0</v>
      </c>
      <c r="N68" s="66">
        <v>0</v>
      </c>
      <c r="O68" s="66">
        <v>0</v>
      </c>
      <c r="P68" s="66">
        <v>0</v>
      </c>
      <c r="Q68" s="39"/>
      <c r="R68" s="72">
        <v>135</v>
      </c>
      <c r="S68" s="103">
        <f>(E68*R68)/1000</f>
        <v>0.54</v>
      </c>
    </row>
    <row r="69" spans="2:19" ht="26.25" customHeight="1" thickBot="1">
      <c r="B69" s="1"/>
      <c r="C69" s="3"/>
      <c r="D69" s="223" t="s">
        <v>42</v>
      </c>
      <c r="E69" s="315">
        <v>2</v>
      </c>
      <c r="F69" s="248">
        <f>E69</f>
        <v>2</v>
      </c>
      <c r="G69" s="31"/>
      <c r="H69" s="77">
        <v>0.318</v>
      </c>
      <c r="I69" s="77">
        <v>0.039</v>
      </c>
      <c r="J69" s="77">
        <v>2.03</v>
      </c>
      <c r="K69" s="77">
        <v>6.106</v>
      </c>
      <c r="L69" s="77">
        <v>0.007</v>
      </c>
      <c r="M69" s="77">
        <v>0.002</v>
      </c>
      <c r="N69" s="77"/>
      <c r="O69" s="77">
        <v>0.54</v>
      </c>
      <c r="P69" s="77">
        <v>0.036</v>
      </c>
      <c r="Q69" s="39"/>
      <c r="R69" s="75">
        <v>37</v>
      </c>
      <c r="S69" s="103">
        <f>(E69*R69)/1000</f>
        <v>0.074</v>
      </c>
    </row>
    <row r="70" spans="2:19" ht="26.25" customHeight="1" thickBot="1">
      <c r="B70" s="38"/>
      <c r="C70" s="61"/>
      <c r="D70" s="220" t="s">
        <v>40</v>
      </c>
      <c r="E70" s="237">
        <v>10</v>
      </c>
      <c r="F70" s="237">
        <v>10</v>
      </c>
      <c r="G70" s="9">
        <v>10</v>
      </c>
      <c r="H70" s="53">
        <v>1.32</v>
      </c>
      <c r="I70" s="53">
        <v>0.24</v>
      </c>
      <c r="J70" s="53">
        <v>6.84</v>
      </c>
      <c r="K70" s="53">
        <v>18.1</v>
      </c>
      <c r="L70" s="53">
        <v>0.036</v>
      </c>
      <c r="M70" s="53">
        <v>0.016</v>
      </c>
      <c r="N70" s="53"/>
      <c r="O70" s="53">
        <v>7</v>
      </c>
      <c r="P70" s="53">
        <v>6</v>
      </c>
      <c r="Q70" s="176" t="s">
        <v>238</v>
      </c>
      <c r="R70" s="89">
        <v>60.23</v>
      </c>
      <c r="S70" s="98">
        <f>(E70*R70)/1000</f>
        <v>0.6023</v>
      </c>
    </row>
    <row r="71" spans="2:19" ht="0.75" customHeight="1" hidden="1" thickBot="1">
      <c r="B71" s="38"/>
      <c r="C71" s="8"/>
      <c r="D71" s="60"/>
      <c r="E71" s="9"/>
      <c r="F71" s="9"/>
      <c r="G71" s="9"/>
      <c r="H71" s="53"/>
      <c r="I71" s="53"/>
      <c r="J71" s="53"/>
      <c r="K71" s="53"/>
      <c r="L71" s="53"/>
      <c r="M71" s="53"/>
      <c r="N71" s="53"/>
      <c r="O71" s="53"/>
      <c r="P71" s="53"/>
      <c r="Q71" s="176"/>
      <c r="R71" s="89"/>
      <c r="S71" s="98">
        <f>(E71*R71)/1000</f>
        <v>0</v>
      </c>
    </row>
    <row r="72" spans="2:19" ht="22.5" customHeight="1" thickBot="1">
      <c r="B72" s="26"/>
      <c r="C72" s="27"/>
      <c r="D72" s="2" t="s">
        <v>47</v>
      </c>
      <c r="E72" s="133"/>
      <c r="F72" s="133"/>
      <c r="G72" s="133"/>
      <c r="H72" s="70">
        <f aca="true" t="shared" si="11" ref="H72:P72">H65+H70</f>
        <v>9.138</v>
      </c>
      <c r="I72" s="70">
        <f t="shared" si="11"/>
        <v>7.029</v>
      </c>
      <c r="J72" s="70">
        <f t="shared" si="11"/>
        <v>11.55</v>
      </c>
      <c r="K72" s="70">
        <f t="shared" si="11"/>
        <v>104.74600000000001</v>
      </c>
      <c r="L72" s="70">
        <f t="shared" si="11"/>
        <v>0.096</v>
      </c>
      <c r="M72" s="70">
        <f t="shared" si="11"/>
        <v>0.29300000000000004</v>
      </c>
      <c r="N72" s="70">
        <f t="shared" si="11"/>
        <v>0.75</v>
      </c>
      <c r="O72" s="70">
        <f t="shared" si="11"/>
        <v>95.94000000000001</v>
      </c>
      <c r="P72" s="70">
        <f t="shared" si="11"/>
        <v>7.336</v>
      </c>
      <c r="Q72" s="70"/>
      <c r="R72" s="70">
        <f>R65+R70</f>
        <v>173.23</v>
      </c>
      <c r="S72" s="70">
        <f>S65+S70</f>
        <v>5.038799999999999</v>
      </c>
    </row>
    <row r="73" spans="2:19" ht="15"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81"/>
      <c r="R73" s="137"/>
      <c r="S73" s="138"/>
    </row>
    <row r="74" ht="14.25">
      <c r="S74" s="139"/>
    </row>
    <row r="75" spans="18:19" ht="17.25">
      <c r="R75" s="166" t="s">
        <v>228</v>
      </c>
      <c r="S75" s="167">
        <f>S72+S53</f>
        <v>104.90814999999998</v>
      </c>
    </row>
  </sheetData>
  <sheetProtection/>
  <mergeCells count="27">
    <mergeCell ref="S3:S7"/>
    <mergeCell ref="B59:B63"/>
    <mergeCell ref="C59:C63"/>
    <mergeCell ref="D59:D63"/>
    <mergeCell ref="E59:E63"/>
    <mergeCell ref="F59:F63"/>
    <mergeCell ref="G59:G63"/>
    <mergeCell ref="H59:J63"/>
    <mergeCell ref="K59:K63"/>
    <mergeCell ref="L59:N63"/>
    <mergeCell ref="O59:P63"/>
    <mergeCell ref="R59:R63"/>
    <mergeCell ref="S59:S63"/>
    <mergeCell ref="Q59:Q63"/>
    <mergeCell ref="Q3:Q7"/>
    <mergeCell ref="B1:R1"/>
    <mergeCell ref="B3:B7"/>
    <mergeCell ref="C3:C7"/>
    <mergeCell ref="D3:D7"/>
    <mergeCell ref="E3:E7"/>
    <mergeCell ref="R3:R7"/>
    <mergeCell ref="F3:F7"/>
    <mergeCell ref="G3:G7"/>
    <mergeCell ref="H3:J7"/>
    <mergeCell ref="K3:K7"/>
    <mergeCell ref="L3:N7"/>
    <mergeCell ref="O3:P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6" max="1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S73"/>
  <sheetViews>
    <sheetView view="pageBreakPreview" zoomScale="80" zoomScaleSheetLayoutView="80" zoomScalePageLayoutView="0" workbookViewId="0" topLeftCell="A28">
      <selection activeCell="M55" sqref="M55"/>
    </sheetView>
  </sheetViews>
  <sheetFormatPr defaultColWidth="9.140625" defaultRowHeight="15"/>
  <cols>
    <col min="1" max="1" width="4.57421875" style="99" customWidth="1"/>
    <col min="2" max="2" width="7.8515625" style="99" customWidth="1"/>
    <col min="3" max="3" width="22.8515625" style="99" bestFit="1" customWidth="1"/>
    <col min="4" max="4" width="40.00390625" style="99" bestFit="1" customWidth="1"/>
    <col min="5" max="5" width="10.28125" style="99" bestFit="1" customWidth="1"/>
    <col min="6" max="6" width="9.28125" style="99" bestFit="1" customWidth="1"/>
    <col min="7" max="7" width="15.8515625" style="99" bestFit="1" customWidth="1"/>
    <col min="8" max="9" width="8.00390625" style="99" bestFit="1" customWidth="1"/>
    <col min="10" max="10" width="9.28125" style="99" bestFit="1" customWidth="1"/>
    <col min="11" max="11" width="18.140625" style="99" bestFit="1" customWidth="1"/>
    <col min="12" max="13" width="6.7109375" style="99" bestFit="1" customWidth="1"/>
    <col min="14" max="14" width="8.00390625" style="99" bestFit="1" customWidth="1"/>
    <col min="15" max="15" width="9.28125" style="99" bestFit="1" customWidth="1"/>
    <col min="16" max="16" width="8.421875" style="99" bestFit="1" customWidth="1"/>
    <col min="17" max="17" width="9.140625" style="170" bestFit="1" customWidth="1"/>
    <col min="18" max="18" width="12.28125" style="99" bestFit="1" customWidth="1"/>
    <col min="19" max="19" width="9.8515625" style="99" bestFit="1" customWidth="1"/>
  </cols>
  <sheetData>
    <row r="1" spans="2:18" ht="24">
      <c r="B1" s="370" t="s">
        <v>146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</row>
    <row r="2" ht="18" thickBot="1">
      <c r="B2" s="43"/>
    </row>
    <row r="3" spans="2:19" ht="31.5" customHeight="1" thickBot="1">
      <c r="B3" s="328" t="s">
        <v>1</v>
      </c>
      <c r="C3" s="328" t="s">
        <v>55</v>
      </c>
      <c r="D3" s="328" t="s">
        <v>56</v>
      </c>
      <c r="E3" s="328" t="s">
        <v>2</v>
      </c>
      <c r="F3" s="328" t="s">
        <v>3</v>
      </c>
      <c r="G3" s="328" t="s">
        <v>51</v>
      </c>
      <c r="H3" s="337" t="s">
        <v>52</v>
      </c>
      <c r="I3" s="343"/>
      <c r="J3" s="338"/>
      <c r="K3" s="328" t="s">
        <v>98</v>
      </c>
      <c r="L3" s="337" t="s">
        <v>53</v>
      </c>
      <c r="M3" s="343"/>
      <c r="N3" s="338"/>
      <c r="O3" s="337" t="s">
        <v>99</v>
      </c>
      <c r="P3" s="338"/>
      <c r="Q3" s="333" t="s">
        <v>229</v>
      </c>
      <c r="R3" s="337" t="s">
        <v>5</v>
      </c>
      <c r="S3" s="354" t="s">
        <v>50</v>
      </c>
    </row>
    <row r="4" spans="2:19" ht="15" thickBot="1">
      <c r="B4" s="329"/>
      <c r="C4" s="329"/>
      <c r="D4" s="329"/>
      <c r="E4" s="329"/>
      <c r="F4" s="329"/>
      <c r="G4" s="329"/>
      <c r="H4" s="339"/>
      <c r="I4" s="344"/>
      <c r="J4" s="340"/>
      <c r="K4" s="329"/>
      <c r="L4" s="339"/>
      <c r="M4" s="344"/>
      <c r="N4" s="340"/>
      <c r="O4" s="339"/>
      <c r="P4" s="340"/>
      <c r="Q4" s="334"/>
      <c r="R4" s="339"/>
      <c r="S4" s="354"/>
    </row>
    <row r="5" spans="2:19" ht="15" thickBot="1">
      <c r="B5" s="329"/>
      <c r="C5" s="329"/>
      <c r="D5" s="329"/>
      <c r="E5" s="329"/>
      <c r="F5" s="329"/>
      <c r="G5" s="329"/>
      <c r="H5" s="339"/>
      <c r="I5" s="344"/>
      <c r="J5" s="340"/>
      <c r="K5" s="329"/>
      <c r="L5" s="339"/>
      <c r="M5" s="344"/>
      <c r="N5" s="340"/>
      <c r="O5" s="339"/>
      <c r="P5" s="340"/>
      <c r="Q5" s="334"/>
      <c r="R5" s="339"/>
      <c r="S5" s="354"/>
    </row>
    <row r="6" spans="2:19" ht="15" thickBot="1">
      <c r="B6" s="329"/>
      <c r="C6" s="329"/>
      <c r="D6" s="329"/>
      <c r="E6" s="329"/>
      <c r="F6" s="329"/>
      <c r="G6" s="329"/>
      <c r="H6" s="339"/>
      <c r="I6" s="344"/>
      <c r="J6" s="340"/>
      <c r="K6" s="329"/>
      <c r="L6" s="339"/>
      <c r="M6" s="344"/>
      <c r="N6" s="340"/>
      <c r="O6" s="339"/>
      <c r="P6" s="340"/>
      <c r="Q6" s="334"/>
      <c r="R6" s="339"/>
      <c r="S6" s="354"/>
    </row>
    <row r="7" spans="2:19" ht="15" thickBot="1">
      <c r="B7" s="330"/>
      <c r="C7" s="330"/>
      <c r="D7" s="330"/>
      <c r="E7" s="330"/>
      <c r="F7" s="330"/>
      <c r="G7" s="330"/>
      <c r="H7" s="341"/>
      <c r="I7" s="345"/>
      <c r="J7" s="342"/>
      <c r="K7" s="330"/>
      <c r="L7" s="341"/>
      <c r="M7" s="345"/>
      <c r="N7" s="342"/>
      <c r="O7" s="341"/>
      <c r="P7" s="342"/>
      <c r="Q7" s="335"/>
      <c r="R7" s="341"/>
      <c r="S7" s="354"/>
    </row>
    <row r="8" spans="2:19" ht="15.75" thickBot="1">
      <c r="B8" s="131"/>
      <c r="C8" s="133"/>
      <c r="D8" s="133"/>
      <c r="E8" s="133"/>
      <c r="F8" s="133"/>
      <c r="G8" s="133"/>
      <c r="H8" s="133" t="s">
        <v>6</v>
      </c>
      <c r="I8" s="133" t="s">
        <v>7</v>
      </c>
      <c r="J8" s="133" t="s">
        <v>8</v>
      </c>
      <c r="K8" s="133"/>
      <c r="L8" s="133" t="s">
        <v>9</v>
      </c>
      <c r="M8" s="133" t="s">
        <v>10</v>
      </c>
      <c r="N8" s="133" t="s">
        <v>11</v>
      </c>
      <c r="O8" s="133" t="s">
        <v>12</v>
      </c>
      <c r="P8" s="133" t="s">
        <v>13</v>
      </c>
      <c r="Q8" s="188"/>
      <c r="R8" s="132"/>
      <c r="S8" s="96"/>
    </row>
    <row r="9" spans="1:19" s="29" customFormat="1" ht="24.75" customHeight="1" thickBot="1">
      <c r="A9" s="102"/>
      <c r="B9" s="38" t="s">
        <v>162</v>
      </c>
      <c r="C9" s="5" t="s">
        <v>14</v>
      </c>
      <c r="D9" s="218" t="s">
        <v>276</v>
      </c>
      <c r="E9" s="48"/>
      <c r="F9" s="48"/>
      <c r="G9" s="49">
        <v>200</v>
      </c>
      <c r="H9" s="83">
        <f aca="true" t="shared" si="0" ref="H9:P9">H10+H11+H12+H13</f>
        <v>5.045</v>
      </c>
      <c r="I9" s="83">
        <f t="shared" si="0"/>
        <v>8.26</v>
      </c>
      <c r="J9" s="83">
        <f t="shared" si="0"/>
        <v>37.56</v>
      </c>
      <c r="K9" s="83">
        <f t="shared" si="0"/>
        <v>252.45</v>
      </c>
      <c r="L9" s="83">
        <f t="shared" si="0"/>
        <v>0.0995</v>
      </c>
      <c r="M9" s="83">
        <f t="shared" si="0"/>
        <v>0.20700000000000002</v>
      </c>
      <c r="N9" s="83">
        <f t="shared" si="0"/>
        <v>1.95</v>
      </c>
      <c r="O9" s="83">
        <f t="shared" si="0"/>
        <v>163.39999999999998</v>
      </c>
      <c r="P9" s="83">
        <f t="shared" si="0"/>
        <v>0.41000000000000003</v>
      </c>
      <c r="Q9" s="189">
        <v>45</v>
      </c>
      <c r="R9" s="86">
        <f>R10+R11+R12+R13</f>
        <v>716.75</v>
      </c>
      <c r="S9" s="86">
        <f>S10+S11+S12+S13</f>
        <v>16.497500000000002</v>
      </c>
    </row>
    <row r="10" spans="2:19" ht="24.75" customHeight="1" thickBot="1">
      <c r="B10" s="1"/>
      <c r="C10" s="3"/>
      <c r="D10" s="219" t="s">
        <v>35</v>
      </c>
      <c r="E10" s="315">
        <v>150</v>
      </c>
      <c r="F10" s="248">
        <v>150</v>
      </c>
      <c r="G10" s="30"/>
      <c r="H10" s="77">
        <v>3.64</v>
      </c>
      <c r="I10" s="77">
        <v>4.16</v>
      </c>
      <c r="J10" s="77">
        <v>6.11</v>
      </c>
      <c r="K10" s="77">
        <v>80.1</v>
      </c>
      <c r="L10" s="77">
        <v>0.052</v>
      </c>
      <c r="M10" s="77">
        <v>0.195</v>
      </c>
      <c r="N10" s="77">
        <v>1.95</v>
      </c>
      <c r="O10" s="77">
        <v>161.2</v>
      </c>
      <c r="P10" s="77">
        <v>0.26</v>
      </c>
      <c r="Q10" s="39"/>
      <c r="R10" s="72">
        <v>69.75</v>
      </c>
      <c r="S10" s="97">
        <f>(E10*R10)/1000</f>
        <v>10.4625</v>
      </c>
    </row>
    <row r="11" spans="2:19" ht="24.75" customHeight="1" thickBot="1">
      <c r="B11" s="46"/>
      <c r="C11" s="47"/>
      <c r="D11" s="219" t="s">
        <v>80</v>
      </c>
      <c r="E11" s="238">
        <v>30</v>
      </c>
      <c r="F11" s="238">
        <v>30</v>
      </c>
      <c r="G11" s="322"/>
      <c r="H11" s="66">
        <v>1.37</v>
      </c>
      <c r="I11" s="66">
        <v>0.2</v>
      </c>
      <c r="J11" s="66">
        <v>21.42</v>
      </c>
      <c r="K11" s="66">
        <v>99</v>
      </c>
      <c r="L11" s="66">
        <v>0.04</v>
      </c>
      <c r="M11" s="66">
        <v>0.006</v>
      </c>
      <c r="N11" s="66"/>
      <c r="O11" s="66">
        <v>1.4</v>
      </c>
      <c r="P11" s="66">
        <v>0.11</v>
      </c>
      <c r="Q11" s="39"/>
      <c r="R11" s="72">
        <v>99</v>
      </c>
      <c r="S11" s="97">
        <f aca="true" t="shared" si="1" ref="S11:S51">(E11*R11)/1000</f>
        <v>2.97</v>
      </c>
    </row>
    <row r="12" spans="2:19" ht="24.75" customHeight="1" thickBot="1">
      <c r="B12" s="46"/>
      <c r="C12" s="47"/>
      <c r="D12" s="219" t="s">
        <v>18</v>
      </c>
      <c r="E12" s="238">
        <v>10</v>
      </c>
      <c r="F12" s="238">
        <f>E12</f>
        <v>10</v>
      </c>
      <c r="G12" s="10"/>
      <c r="H12" s="66"/>
      <c r="I12" s="66"/>
      <c r="J12" s="66">
        <v>9.98</v>
      </c>
      <c r="K12" s="66">
        <v>37.9</v>
      </c>
      <c r="L12" s="66"/>
      <c r="M12" s="66"/>
      <c r="N12" s="66"/>
      <c r="O12" s="66">
        <v>0.2</v>
      </c>
      <c r="P12" s="66">
        <v>0.03</v>
      </c>
      <c r="Q12" s="39"/>
      <c r="R12" s="72">
        <v>65</v>
      </c>
      <c r="S12" s="97">
        <f t="shared" si="1"/>
        <v>0.65</v>
      </c>
    </row>
    <row r="13" spans="1:19" s="4" customFormat="1" ht="24.75" customHeight="1" thickBot="1">
      <c r="A13" s="99"/>
      <c r="B13" s="65"/>
      <c r="C13" s="45"/>
      <c r="D13" s="219" t="s">
        <v>17</v>
      </c>
      <c r="E13" s="238">
        <v>5</v>
      </c>
      <c r="F13" s="238">
        <f>E13</f>
        <v>5</v>
      </c>
      <c r="G13" s="322"/>
      <c r="H13" s="66">
        <v>0.035</v>
      </c>
      <c r="I13" s="66">
        <v>3.9</v>
      </c>
      <c r="J13" s="66">
        <v>0.05</v>
      </c>
      <c r="K13" s="66">
        <v>35.45</v>
      </c>
      <c r="L13" s="66">
        <v>0.0075</v>
      </c>
      <c r="M13" s="66">
        <v>0.006</v>
      </c>
      <c r="N13" s="66"/>
      <c r="O13" s="66">
        <v>0.6</v>
      </c>
      <c r="P13" s="66">
        <v>0.01</v>
      </c>
      <c r="Q13" s="39"/>
      <c r="R13" s="72">
        <v>483</v>
      </c>
      <c r="S13" s="97">
        <f t="shared" si="1"/>
        <v>2.415</v>
      </c>
    </row>
    <row r="14" spans="2:19" ht="24.75" customHeight="1" thickBot="1">
      <c r="B14" s="38"/>
      <c r="C14" s="61"/>
      <c r="D14" s="220" t="s">
        <v>61</v>
      </c>
      <c r="E14" s="237"/>
      <c r="F14" s="237"/>
      <c r="G14" s="9">
        <v>200</v>
      </c>
      <c r="H14" s="53">
        <f>H15+H16</f>
        <v>0</v>
      </c>
      <c r="I14" s="53">
        <f aca="true" t="shared" si="2" ref="I14:P14">I15+I16</f>
        <v>0</v>
      </c>
      <c r="J14" s="53">
        <f t="shared" si="2"/>
        <v>14.97</v>
      </c>
      <c r="K14" s="53">
        <f t="shared" si="2"/>
        <v>56.85</v>
      </c>
      <c r="L14" s="53">
        <f t="shared" si="2"/>
        <v>0</v>
      </c>
      <c r="M14" s="53">
        <f t="shared" si="2"/>
        <v>0</v>
      </c>
      <c r="N14" s="53">
        <f t="shared" si="2"/>
        <v>0</v>
      </c>
      <c r="O14" s="53">
        <f t="shared" si="2"/>
        <v>0.5</v>
      </c>
      <c r="P14" s="53">
        <f t="shared" si="2"/>
        <v>0.075</v>
      </c>
      <c r="Q14" s="176">
        <v>16</v>
      </c>
      <c r="R14" s="68">
        <f>R15+R16</f>
        <v>495</v>
      </c>
      <c r="S14" s="68">
        <f>S15+S16</f>
        <v>1.405</v>
      </c>
    </row>
    <row r="15" spans="2:19" ht="24.75" customHeight="1" thickBot="1">
      <c r="B15" s="46"/>
      <c r="C15" s="47"/>
      <c r="D15" s="219" t="s">
        <v>62</v>
      </c>
      <c r="E15" s="238">
        <v>1</v>
      </c>
      <c r="F15" s="238">
        <v>1</v>
      </c>
      <c r="G15" s="117"/>
      <c r="H15" s="67"/>
      <c r="I15" s="67"/>
      <c r="J15" s="67"/>
      <c r="K15" s="67"/>
      <c r="L15" s="66"/>
      <c r="M15" s="66"/>
      <c r="N15" s="66"/>
      <c r="O15" s="66">
        <v>0.2</v>
      </c>
      <c r="P15" s="66">
        <v>0.03</v>
      </c>
      <c r="Q15" s="39"/>
      <c r="R15" s="72">
        <v>430</v>
      </c>
      <c r="S15" s="97">
        <f t="shared" si="1"/>
        <v>0.43</v>
      </c>
    </row>
    <row r="16" spans="2:19" ht="24.75" customHeight="1" thickBot="1">
      <c r="B16" s="46"/>
      <c r="C16" s="47"/>
      <c r="D16" s="219" t="s">
        <v>18</v>
      </c>
      <c r="E16" s="238">
        <v>15</v>
      </c>
      <c r="F16" s="238">
        <v>15</v>
      </c>
      <c r="G16" s="10"/>
      <c r="H16" s="66"/>
      <c r="I16" s="66"/>
      <c r="J16" s="66">
        <v>14.97</v>
      </c>
      <c r="K16" s="66">
        <v>56.85</v>
      </c>
      <c r="L16" s="66"/>
      <c r="M16" s="66"/>
      <c r="N16" s="66"/>
      <c r="O16" s="66">
        <v>0.3</v>
      </c>
      <c r="P16" s="66">
        <v>0.045</v>
      </c>
      <c r="Q16" s="39"/>
      <c r="R16" s="72">
        <v>65</v>
      </c>
      <c r="S16" s="97">
        <f t="shared" si="1"/>
        <v>0.975</v>
      </c>
    </row>
    <row r="17" spans="1:19" s="4" customFormat="1" ht="24.75" customHeight="1" thickBot="1">
      <c r="A17" s="99"/>
      <c r="B17" s="38"/>
      <c r="C17" s="8"/>
      <c r="D17" s="220" t="s">
        <v>22</v>
      </c>
      <c r="E17" s="237"/>
      <c r="F17" s="237"/>
      <c r="G17" s="9">
        <v>37</v>
      </c>
      <c r="H17" s="53">
        <f>H18+H19</f>
        <v>2.359</v>
      </c>
      <c r="I17" s="53">
        <f aca="true" t="shared" si="3" ref="I17:P17">I18+I19</f>
        <v>55.5</v>
      </c>
      <c r="J17" s="53">
        <f t="shared" si="3"/>
        <v>15.01</v>
      </c>
      <c r="K17" s="53">
        <f t="shared" si="3"/>
        <v>128.23</v>
      </c>
      <c r="L17" s="53">
        <f t="shared" si="3"/>
        <v>0.366</v>
      </c>
      <c r="M17" s="53">
        <f t="shared" si="3"/>
        <v>0.093</v>
      </c>
      <c r="N17" s="53">
        <f t="shared" si="3"/>
        <v>0</v>
      </c>
      <c r="O17" s="53">
        <f t="shared" si="3"/>
        <v>14.4</v>
      </c>
      <c r="P17" s="53">
        <f t="shared" si="3"/>
        <v>0.734</v>
      </c>
      <c r="Q17" s="176">
        <v>44</v>
      </c>
      <c r="R17" s="68">
        <f>R18+R19</f>
        <v>594.61</v>
      </c>
      <c r="S17" s="68">
        <f>S18+S19</f>
        <v>6.7293</v>
      </c>
    </row>
    <row r="18" spans="2:19" ht="24.75" customHeight="1" thickBot="1">
      <c r="B18" s="46"/>
      <c r="C18" s="47"/>
      <c r="D18" s="219" t="s">
        <v>23</v>
      </c>
      <c r="E18" s="238">
        <v>30</v>
      </c>
      <c r="F18" s="238">
        <v>30</v>
      </c>
      <c r="G18" s="10"/>
      <c r="H18" s="66">
        <v>2.31</v>
      </c>
      <c r="I18" s="66">
        <v>0.9</v>
      </c>
      <c r="J18" s="66">
        <v>14.94</v>
      </c>
      <c r="K18" s="66">
        <v>78.6</v>
      </c>
      <c r="L18" s="66">
        <v>0.261</v>
      </c>
      <c r="M18" s="66">
        <v>0.009</v>
      </c>
      <c r="N18" s="66"/>
      <c r="O18" s="66">
        <v>6</v>
      </c>
      <c r="P18" s="66">
        <v>0.594</v>
      </c>
      <c r="Q18" s="39"/>
      <c r="R18" s="72">
        <v>111.61</v>
      </c>
      <c r="S18" s="97">
        <f t="shared" si="1"/>
        <v>3.3483</v>
      </c>
    </row>
    <row r="19" spans="2:19" ht="24.75" customHeight="1" thickBot="1">
      <c r="B19" s="1"/>
      <c r="C19" s="3"/>
      <c r="D19" s="219" t="s">
        <v>17</v>
      </c>
      <c r="E19" s="238">
        <v>7</v>
      </c>
      <c r="F19" s="238">
        <v>7</v>
      </c>
      <c r="G19" s="10"/>
      <c r="H19" s="66">
        <v>0.049</v>
      </c>
      <c r="I19" s="66">
        <v>54.6</v>
      </c>
      <c r="J19" s="66">
        <v>0.07</v>
      </c>
      <c r="K19" s="66">
        <v>49.63</v>
      </c>
      <c r="L19" s="66">
        <v>0.105</v>
      </c>
      <c r="M19" s="66">
        <v>0.084</v>
      </c>
      <c r="N19" s="66"/>
      <c r="O19" s="66">
        <v>8.4</v>
      </c>
      <c r="P19" s="66">
        <v>0.14</v>
      </c>
      <c r="Q19" s="39"/>
      <c r="R19" s="72">
        <v>483</v>
      </c>
      <c r="S19" s="97">
        <f t="shared" si="1"/>
        <v>3.381</v>
      </c>
    </row>
    <row r="20" spans="1:19" s="4" customFormat="1" ht="24.75" customHeight="1" thickBot="1">
      <c r="A20" s="99"/>
      <c r="B20" s="38"/>
      <c r="C20" s="5" t="s">
        <v>24</v>
      </c>
      <c r="D20" s="218" t="s">
        <v>84</v>
      </c>
      <c r="E20" s="250"/>
      <c r="F20" s="250"/>
      <c r="G20" s="49">
        <v>100</v>
      </c>
      <c r="H20" s="83">
        <f>H21+H22</f>
        <v>0.22</v>
      </c>
      <c r="I20" s="83">
        <f aca="true" t="shared" si="4" ref="I20:P20">I21+I22</f>
        <v>0</v>
      </c>
      <c r="J20" s="83">
        <f t="shared" si="4"/>
        <v>20.57</v>
      </c>
      <c r="K20" s="83">
        <f t="shared" si="4"/>
        <v>84.85</v>
      </c>
      <c r="L20" s="83">
        <f t="shared" si="4"/>
        <v>0.1</v>
      </c>
      <c r="M20" s="83">
        <f t="shared" si="4"/>
        <v>0</v>
      </c>
      <c r="N20" s="83">
        <f t="shared" si="4"/>
        <v>0</v>
      </c>
      <c r="O20" s="83">
        <f t="shared" si="4"/>
        <v>1.3</v>
      </c>
      <c r="P20" s="83">
        <f t="shared" si="4"/>
        <v>0.045</v>
      </c>
      <c r="Q20" s="189">
        <v>37</v>
      </c>
      <c r="R20" s="86">
        <f>R21+R22</f>
        <v>264</v>
      </c>
      <c r="S20" s="86">
        <f>S21+S22</f>
        <v>2.567</v>
      </c>
    </row>
    <row r="21" spans="1:19" s="4" customFormat="1" ht="24.75" customHeight="1" thickBot="1">
      <c r="A21" s="99"/>
      <c r="B21" s="65"/>
      <c r="C21" s="44"/>
      <c r="D21" s="219" t="s">
        <v>85</v>
      </c>
      <c r="E21" s="238">
        <v>8</v>
      </c>
      <c r="F21" s="255">
        <f>E21</f>
        <v>8</v>
      </c>
      <c r="G21" s="301"/>
      <c r="H21" s="66">
        <v>0.22</v>
      </c>
      <c r="I21" s="66"/>
      <c r="J21" s="66">
        <v>5.6</v>
      </c>
      <c r="K21" s="66">
        <v>28</v>
      </c>
      <c r="L21" s="66">
        <v>0.1</v>
      </c>
      <c r="M21" s="66"/>
      <c r="N21" s="66"/>
      <c r="O21" s="66">
        <v>1</v>
      </c>
      <c r="P21" s="66"/>
      <c r="Q21" s="39"/>
      <c r="R21" s="72">
        <v>199</v>
      </c>
      <c r="S21" s="97">
        <f t="shared" si="1"/>
        <v>1.592</v>
      </c>
    </row>
    <row r="22" spans="1:19" s="4" customFormat="1" ht="24.75" customHeight="1" thickBot="1">
      <c r="A22" s="99"/>
      <c r="B22" s="65"/>
      <c r="C22" s="44"/>
      <c r="D22" s="219" t="s">
        <v>18</v>
      </c>
      <c r="E22" s="238">
        <v>15</v>
      </c>
      <c r="F22" s="255">
        <f>E22</f>
        <v>15</v>
      </c>
      <c r="G22" s="301"/>
      <c r="H22" s="66"/>
      <c r="I22" s="66"/>
      <c r="J22" s="66">
        <v>14.97</v>
      </c>
      <c r="K22" s="66">
        <v>56.85</v>
      </c>
      <c r="L22" s="66"/>
      <c r="M22" s="66"/>
      <c r="N22" s="66"/>
      <c r="O22" s="66">
        <v>0.3</v>
      </c>
      <c r="P22" s="66">
        <v>0.045</v>
      </c>
      <c r="Q22" s="39"/>
      <c r="R22" s="72">
        <v>65</v>
      </c>
      <c r="S22" s="97">
        <f t="shared" si="1"/>
        <v>0.975</v>
      </c>
    </row>
    <row r="23" spans="1:19" s="196" customFormat="1" ht="0.75" customHeight="1" hidden="1" thickBot="1">
      <c r="A23" s="104"/>
      <c r="B23" s="38"/>
      <c r="C23" s="5"/>
      <c r="D23" s="224"/>
      <c r="E23" s="237"/>
      <c r="F23" s="237"/>
      <c r="G23" s="9"/>
      <c r="H23" s="179"/>
      <c r="I23" s="179"/>
      <c r="J23" s="179"/>
      <c r="K23" s="179"/>
      <c r="L23" s="179"/>
      <c r="M23" s="179"/>
      <c r="N23" s="179"/>
      <c r="O23" s="179"/>
      <c r="P23" s="179"/>
      <c r="Q23" s="176"/>
      <c r="R23" s="68"/>
      <c r="S23" s="129">
        <f t="shared" si="1"/>
        <v>0</v>
      </c>
    </row>
    <row r="24" spans="1:19" s="4" customFormat="1" ht="38.25" customHeight="1" thickBot="1">
      <c r="A24" s="99"/>
      <c r="B24" s="38"/>
      <c r="C24" s="5" t="s">
        <v>26</v>
      </c>
      <c r="D24" s="225" t="s">
        <v>363</v>
      </c>
      <c r="E24" s="250"/>
      <c r="F24" s="250"/>
      <c r="G24" s="49">
        <v>42</v>
      </c>
      <c r="H24" s="83">
        <v>2</v>
      </c>
      <c r="I24" s="83">
        <v>5.1</v>
      </c>
      <c r="J24" s="83">
        <v>15</v>
      </c>
      <c r="K24" s="83">
        <f>SUM(K25:K26)</f>
        <v>103.34</v>
      </c>
      <c r="L24" s="83">
        <v>0</v>
      </c>
      <c r="M24" s="83">
        <v>0.04</v>
      </c>
      <c r="N24" s="83">
        <v>0</v>
      </c>
      <c r="O24" s="83">
        <v>37</v>
      </c>
      <c r="P24" s="83">
        <v>1.4</v>
      </c>
      <c r="Q24" s="189" t="s">
        <v>232</v>
      </c>
      <c r="R24" s="86">
        <v>87.12</v>
      </c>
      <c r="S24" s="86">
        <f>S25+S26</f>
        <v>2.51</v>
      </c>
    </row>
    <row r="25" spans="2:19" ht="24.75" customHeight="1" thickBot="1">
      <c r="B25" s="46"/>
      <c r="C25" s="47"/>
      <c r="D25" s="223" t="s">
        <v>27</v>
      </c>
      <c r="E25" s="238">
        <v>40</v>
      </c>
      <c r="F25" s="238">
        <v>32</v>
      </c>
      <c r="G25" s="10"/>
      <c r="H25" s="66">
        <v>0.48</v>
      </c>
      <c r="I25" s="66">
        <v>0.032</v>
      </c>
      <c r="J25" s="66">
        <v>3.2</v>
      </c>
      <c r="K25" s="66">
        <v>13.44</v>
      </c>
      <c r="L25" s="66"/>
      <c r="M25" s="66">
        <v>0.128</v>
      </c>
      <c r="N25" s="66"/>
      <c r="O25" s="66">
        <v>11.84</v>
      </c>
      <c r="P25" s="66">
        <v>0.44</v>
      </c>
      <c r="Q25" s="39"/>
      <c r="R25" s="72">
        <v>29</v>
      </c>
      <c r="S25" s="97">
        <f t="shared" si="1"/>
        <v>1.16</v>
      </c>
    </row>
    <row r="26" spans="1:19" s="4" customFormat="1" ht="24.75" customHeight="1" thickBot="1">
      <c r="A26" s="99"/>
      <c r="B26" s="65"/>
      <c r="C26" s="45"/>
      <c r="D26" s="223" t="s">
        <v>28</v>
      </c>
      <c r="E26" s="238">
        <v>10</v>
      </c>
      <c r="F26" s="238">
        <f>E26</f>
        <v>10</v>
      </c>
      <c r="G26" s="10"/>
      <c r="H26" s="66"/>
      <c r="I26" s="66">
        <v>9.99</v>
      </c>
      <c r="J26" s="66"/>
      <c r="K26" s="66">
        <v>89.9</v>
      </c>
      <c r="L26" s="66"/>
      <c r="M26" s="66"/>
      <c r="N26" s="66"/>
      <c r="O26" s="66"/>
      <c r="P26" s="66"/>
      <c r="Q26" s="39"/>
      <c r="R26" s="72">
        <v>135</v>
      </c>
      <c r="S26" s="97">
        <f t="shared" si="1"/>
        <v>1.35</v>
      </c>
    </row>
    <row r="27" spans="2:19" ht="35.25" customHeight="1" thickBot="1">
      <c r="B27" s="38"/>
      <c r="C27" s="61"/>
      <c r="D27" s="242" t="s">
        <v>252</v>
      </c>
      <c r="E27" s="237"/>
      <c r="F27" s="239"/>
      <c r="G27" s="9">
        <v>250</v>
      </c>
      <c r="H27" s="53">
        <f>H28+H29+H30+H31+H33+H34+H32</f>
        <v>6.7829999999999995</v>
      </c>
      <c r="I27" s="53">
        <f aca="true" t="shared" si="5" ref="I27:P27">I28+I29+I30+I31+I33+I34+I32</f>
        <v>8.86</v>
      </c>
      <c r="J27" s="53">
        <f t="shared" si="5"/>
        <v>11.51</v>
      </c>
      <c r="K27" s="53">
        <f>SUM(K28:K39)</f>
        <v>171.775</v>
      </c>
      <c r="L27" s="53">
        <f t="shared" si="5"/>
        <v>0.2075</v>
      </c>
      <c r="M27" s="53">
        <f t="shared" si="5"/>
        <v>0.1468</v>
      </c>
      <c r="N27" s="53">
        <f t="shared" si="5"/>
        <v>7.369999999999999</v>
      </c>
      <c r="O27" s="53">
        <f t="shared" si="5"/>
        <v>24.419999999999998</v>
      </c>
      <c r="P27" s="53">
        <f t="shared" si="5"/>
        <v>1.122</v>
      </c>
      <c r="Q27" s="176" t="s">
        <v>253</v>
      </c>
      <c r="R27" s="68">
        <f>R28+R29+R30+R31+R33+R34+R32+R35+R38</f>
        <v>1554.8</v>
      </c>
      <c r="S27" s="68">
        <f>SUM(S28:S39)</f>
        <v>19.4817</v>
      </c>
    </row>
    <row r="28" spans="2:19" ht="24.75" customHeight="1" thickBot="1">
      <c r="B28" s="46"/>
      <c r="C28" s="47"/>
      <c r="D28" s="243" t="s">
        <v>29</v>
      </c>
      <c r="E28" s="296">
        <v>24</v>
      </c>
      <c r="F28" s="296">
        <v>24</v>
      </c>
      <c r="G28" s="277"/>
      <c r="H28" s="273">
        <v>4.368</v>
      </c>
      <c r="I28" s="273">
        <v>4.416</v>
      </c>
      <c r="J28" s="273">
        <v>0.168</v>
      </c>
      <c r="K28" s="273">
        <v>57.84</v>
      </c>
      <c r="L28" s="273">
        <v>0.019</v>
      </c>
      <c r="M28" s="273">
        <v>0.036</v>
      </c>
      <c r="N28" s="273">
        <v>0</v>
      </c>
      <c r="O28" s="273">
        <v>4.08</v>
      </c>
      <c r="P28" s="273">
        <v>0.384</v>
      </c>
      <c r="Q28" s="39"/>
      <c r="R28" s="72">
        <v>174.8</v>
      </c>
      <c r="S28" s="97">
        <f t="shared" si="1"/>
        <v>4.195200000000001</v>
      </c>
    </row>
    <row r="29" spans="2:19" ht="24.75" customHeight="1" thickBot="1">
      <c r="B29" s="46"/>
      <c r="C29" s="47"/>
      <c r="D29" s="243" t="s">
        <v>65</v>
      </c>
      <c r="E29" s="238">
        <v>5</v>
      </c>
      <c r="F29" s="238">
        <v>4</v>
      </c>
      <c r="G29" s="10"/>
      <c r="H29" s="66">
        <v>0.052</v>
      </c>
      <c r="I29" s="66">
        <v>0.004</v>
      </c>
      <c r="J29" s="66">
        <v>0.336</v>
      </c>
      <c r="K29" s="66">
        <v>1.36</v>
      </c>
      <c r="L29" s="66">
        <v>0.024</v>
      </c>
      <c r="M29" s="66">
        <v>0.0028</v>
      </c>
      <c r="N29" s="66">
        <v>0.16</v>
      </c>
      <c r="O29" s="66">
        <v>2.04</v>
      </c>
      <c r="P29" s="66">
        <v>0.028</v>
      </c>
      <c r="Q29" s="39"/>
      <c r="R29" s="72">
        <v>29</v>
      </c>
      <c r="S29" s="97">
        <f t="shared" si="1"/>
        <v>0.145</v>
      </c>
    </row>
    <row r="30" spans="2:19" ht="24.75" customHeight="1" thickBot="1">
      <c r="B30" s="46"/>
      <c r="C30" s="47"/>
      <c r="D30" s="243" t="s">
        <v>31</v>
      </c>
      <c r="E30" s="238">
        <v>40</v>
      </c>
      <c r="F30" s="238">
        <v>32</v>
      </c>
      <c r="G30" s="10"/>
      <c r="H30" s="66">
        <v>0.576</v>
      </c>
      <c r="I30" s="66">
        <v>0.32</v>
      </c>
      <c r="J30" s="66">
        <v>1.5</v>
      </c>
      <c r="K30" s="66">
        <v>8.6</v>
      </c>
      <c r="L30" s="66">
        <v>0.08</v>
      </c>
      <c r="M30" s="66">
        <v>0.06</v>
      </c>
      <c r="N30" s="66">
        <v>4.1</v>
      </c>
      <c r="O30" s="66">
        <v>7.6</v>
      </c>
      <c r="P30" s="66">
        <v>0.09</v>
      </c>
      <c r="Q30" s="39"/>
      <c r="R30" s="72">
        <v>24</v>
      </c>
      <c r="S30" s="97">
        <f t="shared" si="1"/>
        <v>0.96</v>
      </c>
    </row>
    <row r="31" spans="2:19" ht="24.75" customHeight="1" thickBot="1">
      <c r="B31" s="46"/>
      <c r="C31" s="47"/>
      <c r="D31" s="243" t="s">
        <v>66</v>
      </c>
      <c r="E31" s="238">
        <v>70</v>
      </c>
      <c r="F31" s="238">
        <v>42</v>
      </c>
      <c r="G31" s="10"/>
      <c r="H31" s="66">
        <v>0.84</v>
      </c>
      <c r="I31" s="66">
        <v>0.168</v>
      </c>
      <c r="J31" s="66">
        <v>7.266</v>
      </c>
      <c r="K31" s="66">
        <v>33.6</v>
      </c>
      <c r="L31" s="66">
        <v>0.05</v>
      </c>
      <c r="M31" s="66">
        <v>0.029</v>
      </c>
      <c r="N31" s="66"/>
      <c r="O31" s="66">
        <v>4.2</v>
      </c>
      <c r="P31" s="66">
        <v>0.378</v>
      </c>
      <c r="Q31" s="39"/>
      <c r="R31" s="72">
        <v>21</v>
      </c>
      <c r="S31" s="97">
        <f t="shared" si="1"/>
        <v>1.47</v>
      </c>
    </row>
    <row r="32" spans="2:19" ht="23.25" customHeight="1" thickBot="1">
      <c r="B32" s="46"/>
      <c r="C32" s="47"/>
      <c r="D32" s="243" t="s">
        <v>155</v>
      </c>
      <c r="E32" s="238">
        <v>30</v>
      </c>
      <c r="F32" s="255">
        <v>26</v>
      </c>
      <c r="G32" s="10"/>
      <c r="H32" s="66">
        <v>0.832</v>
      </c>
      <c r="I32" s="66">
        <v>0.052</v>
      </c>
      <c r="J32" s="66">
        <v>1.69</v>
      </c>
      <c r="K32" s="66">
        <v>10.4</v>
      </c>
      <c r="L32" s="66">
        <v>0.026</v>
      </c>
      <c r="M32" s="66">
        <v>0.013</v>
      </c>
      <c r="N32" s="66">
        <v>2.6</v>
      </c>
      <c r="O32" s="66">
        <v>4.16</v>
      </c>
      <c r="P32" s="66">
        <v>0.182</v>
      </c>
      <c r="Q32" s="39"/>
      <c r="R32" s="72">
        <v>120</v>
      </c>
      <c r="S32" s="97">
        <f t="shared" si="1"/>
        <v>3.6</v>
      </c>
    </row>
    <row r="33" spans="2:19" ht="0.75" customHeight="1" hidden="1" thickBot="1">
      <c r="B33" s="46"/>
      <c r="C33" s="47"/>
      <c r="D33" s="243" t="s">
        <v>67</v>
      </c>
      <c r="E33" s="238">
        <v>7</v>
      </c>
      <c r="F33" s="238">
        <v>6.5</v>
      </c>
      <c r="G33" s="10"/>
      <c r="H33" s="66">
        <v>0.08</v>
      </c>
      <c r="I33" s="66"/>
      <c r="J33" s="66">
        <v>0.5</v>
      </c>
      <c r="K33" s="66">
        <v>2.3</v>
      </c>
      <c r="L33" s="66">
        <v>0.001</v>
      </c>
      <c r="M33" s="66"/>
      <c r="N33" s="66">
        <v>0.51</v>
      </c>
      <c r="O33" s="66">
        <v>1.74</v>
      </c>
      <c r="P33" s="66">
        <v>0.05</v>
      </c>
      <c r="Q33" s="39"/>
      <c r="R33" s="72">
        <v>28</v>
      </c>
      <c r="S33" s="97">
        <f t="shared" si="1"/>
        <v>0.196</v>
      </c>
    </row>
    <row r="34" spans="2:19" ht="24.75" customHeight="1" thickBot="1">
      <c r="B34" s="46"/>
      <c r="C34" s="47"/>
      <c r="D34" s="243" t="s">
        <v>17</v>
      </c>
      <c r="E34" s="238">
        <v>5</v>
      </c>
      <c r="F34" s="238">
        <f>E34</f>
        <v>5</v>
      </c>
      <c r="G34" s="322"/>
      <c r="H34" s="66">
        <v>0.035</v>
      </c>
      <c r="I34" s="66">
        <v>3.9</v>
      </c>
      <c r="J34" s="66">
        <v>0.05</v>
      </c>
      <c r="K34" s="66">
        <v>35.45</v>
      </c>
      <c r="L34" s="66">
        <v>0.0075</v>
      </c>
      <c r="M34" s="66">
        <v>0.006</v>
      </c>
      <c r="N34" s="66"/>
      <c r="O34" s="66">
        <v>0.6</v>
      </c>
      <c r="P34" s="66">
        <v>0.01</v>
      </c>
      <c r="Q34" s="39"/>
      <c r="R34" s="72">
        <v>483</v>
      </c>
      <c r="S34" s="150">
        <f t="shared" si="1"/>
        <v>2.415</v>
      </c>
    </row>
    <row r="35" spans="2:19" ht="24.75" customHeight="1" thickBot="1">
      <c r="B35" s="46"/>
      <c r="C35" s="47"/>
      <c r="D35" s="243" t="s">
        <v>214</v>
      </c>
      <c r="E35" s="238">
        <v>0.5</v>
      </c>
      <c r="F35" s="238">
        <v>0.5</v>
      </c>
      <c r="G35" s="322"/>
      <c r="H35" s="66">
        <v>0.058</v>
      </c>
      <c r="I35" s="66">
        <v>0.042</v>
      </c>
      <c r="J35" s="66">
        <v>0.24</v>
      </c>
      <c r="K35" s="66">
        <v>1.565</v>
      </c>
      <c r="L35" s="66"/>
      <c r="M35" s="66"/>
      <c r="N35" s="66"/>
      <c r="O35" s="66"/>
      <c r="P35" s="66"/>
      <c r="Q35" s="39"/>
      <c r="R35" s="72">
        <v>650</v>
      </c>
      <c r="S35" s="150">
        <f t="shared" si="1"/>
        <v>0.325</v>
      </c>
    </row>
    <row r="36" spans="2:19" ht="24.75" customHeight="1" thickBot="1">
      <c r="B36" s="46"/>
      <c r="C36" s="47"/>
      <c r="D36" s="243" t="s">
        <v>69</v>
      </c>
      <c r="E36" s="296">
        <v>10</v>
      </c>
      <c r="F36" s="238">
        <f>E36</f>
        <v>10</v>
      </c>
      <c r="G36" s="322"/>
      <c r="H36" s="66">
        <v>0.14</v>
      </c>
      <c r="I36" s="66">
        <v>1</v>
      </c>
      <c r="J36" s="66">
        <v>0.2</v>
      </c>
      <c r="K36" s="66">
        <v>18.02</v>
      </c>
      <c r="L36" s="66"/>
      <c r="M36" s="66">
        <v>0.01</v>
      </c>
      <c r="N36" s="66"/>
      <c r="O36" s="66">
        <v>1.8</v>
      </c>
      <c r="P36" s="66">
        <v>0.015</v>
      </c>
      <c r="Q36" s="39"/>
      <c r="R36" s="72">
        <v>218.55</v>
      </c>
      <c r="S36" s="150">
        <f t="shared" si="1"/>
        <v>2.1855</v>
      </c>
    </row>
    <row r="37" spans="2:19" ht="24.75" customHeight="1" thickBot="1">
      <c r="B37" s="46"/>
      <c r="C37" s="47"/>
      <c r="D37" s="223" t="s">
        <v>180</v>
      </c>
      <c r="E37" s="296">
        <v>15</v>
      </c>
      <c r="F37" s="238">
        <v>10</v>
      </c>
      <c r="G37" s="10"/>
      <c r="H37" s="66">
        <v>0.072</v>
      </c>
      <c r="I37" s="66">
        <v>0.009</v>
      </c>
      <c r="J37" s="66">
        <v>0.153</v>
      </c>
      <c r="K37" s="66">
        <v>1</v>
      </c>
      <c r="L37" s="66"/>
      <c r="M37" s="66"/>
      <c r="N37" s="66">
        <v>0.09</v>
      </c>
      <c r="O37" s="66"/>
      <c r="P37" s="66">
        <v>0.036</v>
      </c>
      <c r="Q37" s="39"/>
      <c r="R37" s="72">
        <v>250</v>
      </c>
      <c r="S37" s="150">
        <f t="shared" si="1"/>
        <v>3.75</v>
      </c>
    </row>
    <row r="38" spans="2:19" ht="24.75" customHeight="1" thickBot="1">
      <c r="B38" s="46"/>
      <c r="C38" s="47"/>
      <c r="D38" s="243" t="s">
        <v>67</v>
      </c>
      <c r="E38" s="238">
        <v>5</v>
      </c>
      <c r="F38" s="238">
        <v>4</v>
      </c>
      <c r="G38" s="10"/>
      <c r="H38" s="66">
        <v>0.056</v>
      </c>
      <c r="I38" s="66"/>
      <c r="J38" s="66">
        <v>0.364</v>
      </c>
      <c r="K38" s="66">
        <v>1.64</v>
      </c>
      <c r="L38" s="66">
        <v>0</v>
      </c>
      <c r="M38" s="66">
        <v>0.028</v>
      </c>
      <c r="N38" s="66">
        <v>0.001</v>
      </c>
      <c r="O38" s="66">
        <v>1.24</v>
      </c>
      <c r="P38" s="66">
        <v>0.032</v>
      </c>
      <c r="Q38" s="39"/>
      <c r="R38" s="72">
        <v>25</v>
      </c>
      <c r="S38" s="150">
        <f t="shared" si="1"/>
        <v>0.125</v>
      </c>
    </row>
    <row r="39" spans="2:19" ht="24.75" customHeight="1" thickBot="1">
      <c r="B39" s="46"/>
      <c r="C39" s="47"/>
      <c r="D39" s="219" t="s">
        <v>100</v>
      </c>
      <c r="E39" s="238">
        <v>5</v>
      </c>
      <c r="F39" s="238">
        <v>5</v>
      </c>
      <c r="G39" s="10"/>
      <c r="H39" s="66"/>
      <c r="I39" s="66"/>
      <c r="J39" s="66"/>
      <c r="K39" s="66"/>
      <c r="L39" s="66"/>
      <c r="M39" s="66"/>
      <c r="N39" s="66"/>
      <c r="O39" s="66">
        <v>29.44</v>
      </c>
      <c r="P39" s="66">
        <v>0.232</v>
      </c>
      <c r="Q39" s="39"/>
      <c r="R39" s="72">
        <v>23</v>
      </c>
      <c r="S39" s="150">
        <f t="shared" si="1"/>
        <v>0.115</v>
      </c>
    </row>
    <row r="40" spans="2:19" ht="39" customHeight="1" thickBot="1">
      <c r="B40" s="38"/>
      <c r="C40" s="61"/>
      <c r="D40" s="220" t="s">
        <v>161</v>
      </c>
      <c r="E40" s="237"/>
      <c r="F40" s="237"/>
      <c r="G40" s="9">
        <v>200</v>
      </c>
      <c r="H40" s="53">
        <f>H41+H42+H43+H44+H45</f>
        <v>12.919999999999998</v>
      </c>
      <c r="I40" s="53">
        <f aca="true" t="shared" si="6" ref="I40:P40">I41+I42+I43+I44+I45</f>
        <v>6.535</v>
      </c>
      <c r="J40" s="53">
        <f t="shared" si="6"/>
        <v>13.650000000000002</v>
      </c>
      <c r="K40" s="53">
        <f t="shared" si="6"/>
        <v>180.2</v>
      </c>
      <c r="L40" s="53">
        <f t="shared" si="6"/>
        <v>0.31050000000000005</v>
      </c>
      <c r="M40" s="53">
        <f t="shared" si="6"/>
        <v>1.3998</v>
      </c>
      <c r="N40" s="53">
        <f t="shared" si="6"/>
        <v>28.841</v>
      </c>
      <c r="O40" s="53">
        <f t="shared" si="6"/>
        <v>84.36</v>
      </c>
      <c r="P40" s="53">
        <f t="shared" si="6"/>
        <v>5.089999999999999</v>
      </c>
      <c r="Q40" s="176" t="s">
        <v>313</v>
      </c>
      <c r="R40" s="68">
        <f>R41+R42+R43+R44+R45</f>
        <v>760.95</v>
      </c>
      <c r="S40" s="68">
        <f>S41+S42+S43+S44+S45</f>
        <v>21.665099999999995</v>
      </c>
    </row>
    <row r="41" spans="2:19" ht="24.75" customHeight="1" thickBot="1">
      <c r="B41" s="46"/>
      <c r="C41" s="47"/>
      <c r="D41" s="219" t="s">
        <v>66</v>
      </c>
      <c r="E41" s="296">
        <v>150</v>
      </c>
      <c r="F41" s="238">
        <v>110</v>
      </c>
      <c r="G41" s="10"/>
      <c r="H41" s="66">
        <v>1.5</v>
      </c>
      <c r="I41" s="66">
        <v>0.3</v>
      </c>
      <c r="J41" s="66">
        <v>12.9</v>
      </c>
      <c r="K41" s="66">
        <v>75.6</v>
      </c>
      <c r="L41" s="66">
        <v>0.09</v>
      </c>
      <c r="M41" s="66">
        <v>0.04</v>
      </c>
      <c r="N41" s="66">
        <v>6</v>
      </c>
      <c r="O41" s="66">
        <v>75</v>
      </c>
      <c r="P41" s="66">
        <v>0.67</v>
      </c>
      <c r="Q41" s="39"/>
      <c r="R41" s="72">
        <v>21</v>
      </c>
      <c r="S41" s="97">
        <f t="shared" si="1"/>
        <v>3.15</v>
      </c>
    </row>
    <row r="42" spans="1:19" s="4" customFormat="1" ht="24.75" customHeight="1" thickBot="1">
      <c r="A42" s="99"/>
      <c r="B42" s="65"/>
      <c r="C42" s="45"/>
      <c r="D42" s="219" t="s">
        <v>68</v>
      </c>
      <c r="E42" s="238">
        <v>78</v>
      </c>
      <c r="F42" s="238">
        <v>63</v>
      </c>
      <c r="G42" s="10"/>
      <c r="H42" s="66">
        <v>11.277</v>
      </c>
      <c r="I42" s="66">
        <v>2.331</v>
      </c>
      <c r="J42" s="66"/>
      <c r="K42" s="66">
        <v>66.15</v>
      </c>
      <c r="L42" s="66">
        <v>0.189</v>
      </c>
      <c r="M42" s="66">
        <v>1.323</v>
      </c>
      <c r="N42" s="66">
        <v>22.68</v>
      </c>
      <c r="O42" s="66">
        <v>5.48</v>
      </c>
      <c r="P42" s="66">
        <v>4.35</v>
      </c>
      <c r="Q42" s="39"/>
      <c r="R42" s="72">
        <v>202.95</v>
      </c>
      <c r="S42" s="97">
        <f t="shared" si="1"/>
        <v>15.830099999999998</v>
      </c>
    </row>
    <row r="43" spans="2:19" ht="24.75" customHeight="1" thickBot="1">
      <c r="B43" s="46"/>
      <c r="C43" s="47"/>
      <c r="D43" s="219" t="s">
        <v>67</v>
      </c>
      <c r="E43" s="238">
        <v>5</v>
      </c>
      <c r="F43" s="238">
        <v>4</v>
      </c>
      <c r="G43" s="10"/>
      <c r="H43" s="66">
        <v>0.056</v>
      </c>
      <c r="I43" s="66"/>
      <c r="J43" s="66">
        <v>0.364</v>
      </c>
      <c r="K43" s="66">
        <v>1.64</v>
      </c>
      <c r="L43" s="66">
        <v>0</v>
      </c>
      <c r="M43" s="66">
        <v>0.028</v>
      </c>
      <c r="N43" s="66">
        <v>0.001</v>
      </c>
      <c r="O43" s="66">
        <v>1.24</v>
      </c>
      <c r="P43" s="66">
        <v>0.032</v>
      </c>
      <c r="Q43" s="39"/>
      <c r="R43" s="72">
        <v>25</v>
      </c>
      <c r="S43" s="97">
        <f t="shared" si="1"/>
        <v>0.125</v>
      </c>
    </row>
    <row r="44" spans="2:19" ht="24.75" customHeight="1" thickBot="1">
      <c r="B44" s="46"/>
      <c r="C44" s="47"/>
      <c r="D44" s="219" t="s">
        <v>30</v>
      </c>
      <c r="E44" s="238">
        <v>5</v>
      </c>
      <c r="F44" s="238">
        <v>4</v>
      </c>
      <c r="G44" s="10"/>
      <c r="H44" s="66">
        <v>0.052</v>
      </c>
      <c r="I44" s="66">
        <v>0.004</v>
      </c>
      <c r="J44" s="66">
        <v>0.336</v>
      </c>
      <c r="K44" s="66">
        <v>1.36</v>
      </c>
      <c r="L44" s="66">
        <v>0.024</v>
      </c>
      <c r="M44" s="66">
        <v>0.0028</v>
      </c>
      <c r="N44" s="66">
        <v>0.16</v>
      </c>
      <c r="O44" s="66">
        <v>2.04</v>
      </c>
      <c r="P44" s="66">
        <v>0.028</v>
      </c>
      <c r="Q44" s="39"/>
      <c r="R44" s="72">
        <v>29</v>
      </c>
      <c r="S44" s="97">
        <f t="shared" si="1"/>
        <v>0.145</v>
      </c>
    </row>
    <row r="45" spans="2:19" ht="24.75" customHeight="1" thickBot="1">
      <c r="B45" s="46"/>
      <c r="C45" s="47"/>
      <c r="D45" s="219" t="s">
        <v>17</v>
      </c>
      <c r="E45" s="238">
        <v>5</v>
      </c>
      <c r="F45" s="238">
        <f>E45</f>
        <v>5</v>
      </c>
      <c r="G45" s="322"/>
      <c r="H45" s="66">
        <v>0.035</v>
      </c>
      <c r="I45" s="66">
        <v>3.9</v>
      </c>
      <c r="J45" s="66">
        <v>0.05</v>
      </c>
      <c r="K45" s="66">
        <v>35.45</v>
      </c>
      <c r="L45" s="66">
        <v>0.0075</v>
      </c>
      <c r="M45" s="66">
        <v>0.006</v>
      </c>
      <c r="N45" s="66"/>
      <c r="O45" s="66">
        <v>0.6</v>
      </c>
      <c r="P45" s="66">
        <v>0.01</v>
      </c>
      <c r="Q45" s="39"/>
      <c r="R45" s="72">
        <v>483</v>
      </c>
      <c r="S45" s="97">
        <f t="shared" si="1"/>
        <v>2.415</v>
      </c>
    </row>
    <row r="46" spans="2:19" ht="24.75" customHeight="1" thickBot="1">
      <c r="B46" s="38"/>
      <c r="C46" s="61"/>
      <c r="D46" s="220" t="s">
        <v>96</v>
      </c>
      <c r="E46" s="237">
        <v>40</v>
      </c>
      <c r="F46" s="237">
        <v>40</v>
      </c>
      <c r="G46" s="9">
        <v>40</v>
      </c>
      <c r="H46" s="53">
        <v>2.64</v>
      </c>
      <c r="I46" s="53">
        <v>0.48</v>
      </c>
      <c r="J46" s="53">
        <v>13.68</v>
      </c>
      <c r="K46" s="53">
        <v>72.4</v>
      </c>
      <c r="L46" s="53">
        <v>0.07</v>
      </c>
      <c r="M46" s="53">
        <v>0.03</v>
      </c>
      <c r="N46" s="53"/>
      <c r="O46" s="53">
        <v>14</v>
      </c>
      <c r="P46" s="53">
        <v>1.5</v>
      </c>
      <c r="Q46" s="176" t="s">
        <v>238</v>
      </c>
      <c r="R46" s="68">
        <v>60.23</v>
      </c>
      <c r="S46" s="98">
        <f t="shared" si="1"/>
        <v>2.4092</v>
      </c>
    </row>
    <row r="47" spans="2:19" ht="24.75" customHeight="1" thickBot="1">
      <c r="B47" s="38"/>
      <c r="C47" s="61"/>
      <c r="D47" s="220" t="s">
        <v>88</v>
      </c>
      <c r="E47" s="237"/>
      <c r="F47" s="237"/>
      <c r="G47" s="9">
        <v>200</v>
      </c>
      <c r="H47" s="53">
        <f>H48+H49</f>
        <v>0.09</v>
      </c>
      <c r="I47" s="53">
        <f aca="true" t="shared" si="7" ref="I47:P47">I48+I49</f>
        <v>0.01</v>
      </c>
      <c r="J47" s="53">
        <f t="shared" si="7"/>
        <v>15.270000000000001</v>
      </c>
      <c r="K47" s="53">
        <f t="shared" si="7"/>
        <v>66.15</v>
      </c>
      <c r="L47" s="53">
        <f t="shared" si="7"/>
        <v>0</v>
      </c>
      <c r="M47" s="53">
        <f t="shared" si="7"/>
        <v>3</v>
      </c>
      <c r="N47" s="53">
        <f t="shared" si="7"/>
        <v>5</v>
      </c>
      <c r="O47" s="53">
        <f t="shared" si="7"/>
        <v>0.3</v>
      </c>
      <c r="P47" s="53">
        <f t="shared" si="7"/>
        <v>0.045</v>
      </c>
      <c r="Q47" s="176" t="s">
        <v>259</v>
      </c>
      <c r="R47" s="68">
        <f>R48+R49</f>
        <v>245</v>
      </c>
      <c r="S47" s="68">
        <f>S48+S49</f>
        <v>2.415</v>
      </c>
    </row>
    <row r="48" spans="2:19" ht="24.75" customHeight="1" thickBot="1">
      <c r="B48" s="46"/>
      <c r="C48" s="47"/>
      <c r="D48" s="219" t="s">
        <v>89</v>
      </c>
      <c r="E48" s="238">
        <v>8</v>
      </c>
      <c r="F48" s="238">
        <v>8</v>
      </c>
      <c r="G48" s="10"/>
      <c r="H48" s="66">
        <v>0.09</v>
      </c>
      <c r="I48" s="66">
        <v>0.01</v>
      </c>
      <c r="J48" s="66">
        <v>0.3</v>
      </c>
      <c r="K48" s="66">
        <v>9.3</v>
      </c>
      <c r="L48" s="66"/>
      <c r="M48" s="66">
        <v>3</v>
      </c>
      <c r="N48" s="66">
        <v>5</v>
      </c>
      <c r="O48" s="66"/>
      <c r="P48" s="66"/>
      <c r="Q48" s="39"/>
      <c r="R48" s="72">
        <v>180</v>
      </c>
      <c r="S48" s="97">
        <f t="shared" si="1"/>
        <v>1.44</v>
      </c>
    </row>
    <row r="49" spans="1:19" s="4" customFormat="1" ht="24.75" customHeight="1" thickBot="1">
      <c r="A49" s="99"/>
      <c r="B49" s="65"/>
      <c r="C49" s="45"/>
      <c r="D49" s="219" t="s">
        <v>18</v>
      </c>
      <c r="E49" s="238">
        <v>15</v>
      </c>
      <c r="F49" s="238">
        <v>15</v>
      </c>
      <c r="G49" s="10"/>
      <c r="H49" s="66"/>
      <c r="I49" s="66"/>
      <c r="J49" s="66">
        <v>14.97</v>
      </c>
      <c r="K49" s="66">
        <v>56.85</v>
      </c>
      <c r="L49" s="66"/>
      <c r="M49" s="66"/>
      <c r="N49" s="66"/>
      <c r="O49" s="66">
        <v>0.3</v>
      </c>
      <c r="P49" s="66">
        <v>0.045</v>
      </c>
      <c r="Q49" s="39"/>
      <c r="R49" s="72">
        <v>65</v>
      </c>
      <c r="S49" s="97">
        <f t="shared" si="1"/>
        <v>0.975</v>
      </c>
    </row>
    <row r="50" spans="1:19" s="4" customFormat="1" ht="24.75" customHeight="1" thickBot="1">
      <c r="A50" s="99"/>
      <c r="B50" s="38"/>
      <c r="C50" s="5" t="s">
        <v>41</v>
      </c>
      <c r="D50" s="222" t="s">
        <v>400</v>
      </c>
      <c r="E50" s="237">
        <v>60</v>
      </c>
      <c r="F50" s="237">
        <v>60</v>
      </c>
      <c r="G50" s="9">
        <v>60</v>
      </c>
      <c r="H50" s="53">
        <v>3.08</v>
      </c>
      <c r="I50" s="53">
        <v>1.2</v>
      </c>
      <c r="J50" s="53">
        <v>19.92</v>
      </c>
      <c r="K50" s="53">
        <v>241.8</v>
      </c>
      <c r="L50" s="53">
        <v>0.108</v>
      </c>
      <c r="M50" s="53">
        <v>0.012</v>
      </c>
      <c r="N50" s="53"/>
      <c r="O50" s="53">
        <v>8</v>
      </c>
      <c r="P50" s="53">
        <v>0.792</v>
      </c>
      <c r="Q50" s="176" t="s">
        <v>244</v>
      </c>
      <c r="R50" s="68">
        <v>120</v>
      </c>
      <c r="S50" s="216">
        <f t="shared" si="1"/>
        <v>7.2</v>
      </c>
    </row>
    <row r="51" spans="2:19" ht="24.75" customHeight="1" thickBot="1">
      <c r="B51" s="38"/>
      <c r="C51" s="61"/>
      <c r="D51" s="220" t="s">
        <v>362</v>
      </c>
      <c r="E51" s="237">
        <v>200</v>
      </c>
      <c r="F51" s="237">
        <v>200</v>
      </c>
      <c r="G51" s="9">
        <v>200</v>
      </c>
      <c r="H51" s="53">
        <v>9</v>
      </c>
      <c r="I51" s="53">
        <v>2.7</v>
      </c>
      <c r="J51" s="53">
        <v>6.3</v>
      </c>
      <c r="K51" s="53">
        <v>140</v>
      </c>
      <c r="L51" s="53"/>
      <c r="M51" s="53">
        <v>0.3</v>
      </c>
      <c r="N51" s="53"/>
      <c r="O51" s="53">
        <v>223</v>
      </c>
      <c r="P51" s="53">
        <v>0.1</v>
      </c>
      <c r="Q51" s="176" t="s">
        <v>245</v>
      </c>
      <c r="R51" s="68">
        <v>85.56</v>
      </c>
      <c r="S51" s="98">
        <f t="shared" si="1"/>
        <v>17.112</v>
      </c>
    </row>
    <row r="52" spans="2:19" ht="21" customHeight="1" thickBot="1">
      <c r="B52" s="26"/>
      <c r="C52" s="2"/>
      <c r="D52" s="2" t="s">
        <v>47</v>
      </c>
      <c r="E52" s="133"/>
      <c r="F52" s="133"/>
      <c r="G52" s="133"/>
      <c r="H52" s="67">
        <f aca="true" t="shared" si="8" ref="H52:P52">H9+H14+H17+H20+H24+H27+H40+H46+H47+H50+H51</f>
        <v>44.13699999999999</v>
      </c>
      <c r="I52" s="67">
        <f t="shared" si="8"/>
        <v>88.64500000000001</v>
      </c>
      <c r="J52" s="67">
        <f t="shared" si="8"/>
        <v>183.44000000000005</v>
      </c>
      <c r="K52" s="67">
        <f t="shared" si="8"/>
        <v>1498.045</v>
      </c>
      <c r="L52" s="67">
        <f t="shared" si="8"/>
        <v>1.2615000000000003</v>
      </c>
      <c r="M52" s="67">
        <f t="shared" si="8"/>
        <v>5.228599999999999</v>
      </c>
      <c r="N52" s="67">
        <f t="shared" si="8"/>
        <v>43.161</v>
      </c>
      <c r="O52" s="67">
        <f t="shared" si="8"/>
        <v>570.6800000000001</v>
      </c>
      <c r="P52" s="67">
        <f t="shared" si="8"/>
        <v>11.312999999999997</v>
      </c>
      <c r="Q52" s="177"/>
      <c r="R52" s="70">
        <f>R9+R14+R17+R20+R24+R27+R40+R46+R47+R50+R51+R23</f>
        <v>4984.0199999999995</v>
      </c>
      <c r="S52" s="70">
        <f>S9+S14+S17+S20+S24+S27+S40+S46+S47+S50+S51+S23</f>
        <v>99.9918</v>
      </c>
    </row>
    <row r="57" ht="15" thickBot="1"/>
    <row r="58" spans="2:19" ht="31.5" customHeight="1" thickBot="1">
      <c r="B58" s="328" t="s">
        <v>1</v>
      </c>
      <c r="C58" s="328" t="s">
        <v>55</v>
      </c>
      <c r="D58" s="328" t="s">
        <v>56</v>
      </c>
      <c r="E58" s="328" t="s">
        <v>2</v>
      </c>
      <c r="F58" s="328" t="s">
        <v>3</v>
      </c>
      <c r="G58" s="328" t="s">
        <v>51</v>
      </c>
      <c r="H58" s="337" t="s">
        <v>4</v>
      </c>
      <c r="I58" s="346"/>
      <c r="J58" s="347"/>
      <c r="K58" s="328" t="s">
        <v>98</v>
      </c>
      <c r="L58" s="337" t="s">
        <v>53</v>
      </c>
      <c r="M58" s="346"/>
      <c r="N58" s="347"/>
      <c r="O58" s="337" t="s">
        <v>99</v>
      </c>
      <c r="P58" s="347"/>
      <c r="Q58" s="333" t="s">
        <v>229</v>
      </c>
      <c r="R58" s="337" t="s">
        <v>5</v>
      </c>
      <c r="S58" s="354" t="s">
        <v>50</v>
      </c>
    </row>
    <row r="59" spans="2:19" ht="15" customHeight="1" thickBot="1">
      <c r="B59" s="331"/>
      <c r="C59" s="331"/>
      <c r="D59" s="331"/>
      <c r="E59" s="331"/>
      <c r="F59" s="331"/>
      <c r="G59" s="329"/>
      <c r="H59" s="348"/>
      <c r="I59" s="349"/>
      <c r="J59" s="350"/>
      <c r="K59" s="329"/>
      <c r="L59" s="348"/>
      <c r="M59" s="349"/>
      <c r="N59" s="350"/>
      <c r="O59" s="348"/>
      <c r="P59" s="350"/>
      <c r="Q59" s="334"/>
      <c r="R59" s="348"/>
      <c r="S59" s="354"/>
    </row>
    <row r="60" spans="2:19" ht="15" customHeight="1" thickBot="1">
      <c r="B60" s="331"/>
      <c r="C60" s="331"/>
      <c r="D60" s="331"/>
      <c r="E60" s="331"/>
      <c r="F60" s="331"/>
      <c r="G60" s="329"/>
      <c r="H60" s="348"/>
      <c r="I60" s="349"/>
      <c r="J60" s="350"/>
      <c r="K60" s="329"/>
      <c r="L60" s="348"/>
      <c r="M60" s="349"/>
      <c r="N60" s="350"/>
      <c r="O60" s="348"/>
      <c r="P60" s="350"/>
      <c r="Q60" s="334"/>
      <c r="R60" s="348"/>
      <c r="S60" s="354"/>
    </row>
    <row r="61" spans="2:19" ht="15" customHeight="1" thickBot="1">
      <c r="B61" s="331"/>
      <c r="C61" s="331"/>
      <c r="D61" s="331"/>
      <c r="E61" s="331"/>
      <c r="F61" s="331"/>
      <c r="G61" s="329"/>
      <c r="H61" s="348"/>
      <c r="I61" s="349"/>
      <c r="J61" s="350"/>
      <c r="K61" s="329"/>
      <c r="L61" s="348"/>
      <c r="M61" s="349"/>
      <c r="N61" s="350"/>
      <c r="O61" s="348"/>
      <c r="P61" s="350"/>
      <c r="Q61" s="334"/>
      <c r="R61" s="348"/>
      <c r="S61" s="354"/>
    </row>
    <row r="62" spans="2:19" ht="21.75" customHeight="1" thickBot="1">
      <c r="B62" s="332"/>
      <c r="C62" s="332"/>
      <c r="D62" s="332"/>
      <c r="E62" s="332"/>
      <c r="F62" s="332"/>
      <c r="G62" s="330"/>
      <c r="H62" s="351"/>
      <c r="I62" s="352"/>
      <c r="J62" s="353"/>
      <c r="K62" s="330"/>
      <c r="L62" s="351"/>
      <c r="M62" s="352"/>
      <c r="N62" s="353"/>
      <c r="O62" s="351"/>
      <c r="P62" s="353"/>
      <c r="Q62" s="335"/>
      <c r="R62" s="351"/>
      <c r="S62" s="354"/>
    </row>
    <row r="63" spans="2:19" ht="15.75" thickBot="1">
      <c r="B63" s="131"/>
      <c r="C63" s="133"/>
      <c r="D63" s="133"/>
      <c r="E63" s="133"/>
      <c r="F63" s="133"/>
      <c r="G63" s="133"/>
      <c r="H63" s="133" t="s">
        <v>6</v>
      </c>
      <c r="I63" s="133" t="s">
        <v>7</v>
      </c>
      <c r="J63" s="133" t="s">
        <v>8</v>
      </c>
      <c r="K63" s="133"/>
      <c r="L63" s="133" t="s">
        <v>9</v>
      </c>
      <c r="M63" s="133" t="s">
        <v>10</v>
      </c>
      <c r="N63" s="133" t="s">
        <v>11</v>
      </c>
      <c r="O63" s="133" t="s">
        <v>12</v>
      </c>
      <c r="P63" s="133" t="s">
        <v>13</v>
      </c>
      <c r="Q63" s="188"/>
      <c r="R63" s="132"/>
      <c r="S63" s="28"/>
    </row>
    <row r="64" spans="2:19" ht="42.75" customHeight="1" thickBot="1">
      <c r="B64" s="38"/>
      <c r="C64" s="5" t="s">
        <v>48</v>
      </c>
      <c r="D64" s="218" t="s">
        <v>301</v>
      </c>
      <c r="E64" s="48"/>
      <c r="F64" s="48"/>
      <c r="G64" s="49">
        <v>100</v>
      </c>
      <c r="H64" s="53">
        <f aca="true" t="shared" si="9" ref="H64:P64">H65+H66+H67</f>
        <v>5.385</v>
      </c>
      <c r="I64" s="53">
        <f t="shared" si="9"/>
        <v>4.55</v>
      </c>
      <c r="J64" s="53">
        <f t="shared" si="9"/>
        <v>39.54</v>
      </c>
      <c r="K64" s="53">
        <f t="shared" si="9"/>
        <v>177.71999999999997</v>
      </c>
      <c r="L64" s="53">
        <f t="shared" si="9"/>
        <v>0.0875</v>
      </c>
      <c r="M64" s="53">
        <f t="shared" si="9"/>
        <v>0.08600000000000001</v>
      </c>
      <c r="N64" s="53">
        <f t="shared" si="9"/>
        <v>0</v>
      </c>
      <c r="O64" s="53">
        <f t="shared" si="9"/>
        <v>10.2</v>
      </c>
      <c r="P64" s="53">
        <f t="shared" si="9"/>
        <v>0.8150000000000001</v>
      </c>
      <c r="Q64" s="176" t="s">
        <v>303</v>
      </c>
      <c r="R64" s="68">
        <f>R65+R66+R67</f>
        <v>628</v>
      </c>
      <c r="S64" s="68">
        <f>S65+S66+S67</f>
        <v>4.98</v>
      </c>
    </row>
    <row r="65" spans="2:19" ht="24" customHeight="1" thickBot="1">
      <c r="B65" s="1"/>
      <c r="C65" s="3"/>
      <c r="D65" s="219" t="s">
        <v>317</v>
      </c>
      <c r="E65" s="296">
        <v>28</v>
      </c>
      <c r="F65" s="238">
        <v>28</v>
      </c>
      <c r="G65" s="311"/>
      <c r="H65" s="66">
        <v>5.35</v>
      </c>
      <c r="I65" s="66">
        <v>0.65</v>
      </c>
      <c r="J65" s="66">
        <v>34.5</v>
      </c>
      <c r="K65" s="66">
        <v>123.32</v>
      </c>
      <c r="L65" s="66">
        <v>0.08</v>
      </c>
      <c r="M65" s="66">
        <v>0.08</v>
      </c>
      <c r="N65" s="66"/>
      <c r="O65" s="66">
        <v>9.5</v>
      </c>
      <c r="P65" s="66">
        <v>0.79</v>
      </c>
      <c r="Q65" s="39"/>
      <c r="R65" s="73">
        <v>80</v>
      </c>
      <c r="S65" s="103">
        <f>(E65*R65)/1000</f>
        <v>2.24</v>
      </c>
    </row>
    <row r="66" spans="2:19" ht="24" customHeight="1" thickBot="1">
      <c r="B66" s="1"/>
      <c r="C66" s="3"/>
      <c r="D66" s="219" t="s">
        <v>17</v>
      </c>
      <c r="E66" s="238">
        <v>5</v>
      </c>
      <c r="F66" s="238">
        <f>E66</f>
        <v>5</v>
      </c>
      <c r="G66" s="322"/>
      <c r="H66" s="66">
        <v>0.035</v>
      </c>
      <c r="I66" s="66">
        <v>3.9</v>
      </c>
      <c r="J66" s="66">
        <v>0.05</v>
      </c>
      <c r="K66" s="66">
        <v>35.45</v>
      </c>
      <c r="L66" s="66">
        <v>0.0075</v>
      </c>
      <c r="M66" s="66">
        <v>0.006</v>
      </c>
      <c r="N66" s="66"/>
      <c r="O66" s="66">
        <v>0.6</v>
      </c>
      <c r="P66" s="66">
        <v>0.01</v>
      </c>
      <c r="Q66" s="39"/>
      <c r="R66" s="75">
        <v>483</v>
      </c>
      <c r="S66" s="103">
        <f>(E66*R66)/1000</f>
        <v>2.415</v>
      </c>
    </row>
    <row r="67" spans="2:19" ht="24" customHeight="1" thickBot="1">
      <c r="B67" s="1"/>
      <c r="C67" s="3"/>
      <c r="D67" s="219" t="s">
        <v>18</v>
      </c>
      <c r="E67" s="238">
        <v>5</v>
      </c>
      <c r="F67" s="238">
        <v>5</v>
      </c>
      <c r="G67" s="311"/>
      <c r="H67" s="66"/>
      <c r="I67" s="66"/>
      <c r="J67" s="66">
        <v>4.99</v>
      </c>
      <c r="K67" s="66">
        <v>18.95</v>
      </c>
      <c r="L67" s="66"/>
      <c r="M67" s="66"/>
      <c r="N67" s="66"/>
      <c r="O67" s="66">
        <v>0.1</v>
      </c>
      <c r="P67" s="66">
        <v>0.015</v>
      </c>
      <c r="Q67" s="39"/>
      <c r="R67" s="75">
        <v>65</v>
      </c>
      <c r="S67" s="103">
        <f>(E67*R67)/1000</f>
        <v>0.325</v>
      </c>
    </row>
    <row r="68" spans="2:19" ht="24" customHeight="1" hidden="1" thickBot="1">
      <c r="B68" s="1"/>
      <c r="C68" s="3"/>
      <c r="D68" s="219"/>
      <c r="E68" s="263">
        <v>0</v>
      </c>
      <c r="F68" s="238">
        <v>0</v>
      </c>
      <c r="G68" s="155"/>
      <c r="H68" s="66"/>
      <c r="I68" s="66"/>
      <c r="J68" s="66"/>
      <c r="K68" s="66"/>
      <c r="L68" s="66"/>
      <c r="M68" s="66"/>
      <c r="N68" s="66"/>
      <c r="O68" s="66"/>
      <c r="P68" s="66"/>
      <c r="Q68" s="39"/>
      <c r="R68" s="75">
        <v>52</v>
      </c>
      <c r="S68" s="103">
        <f>(E68*R68)/1000</f>
        <v>0</v>
      </c>
    </row>
    <row r="69" spans="2:19" ht="24" customHeight="1" hidden="1" thickBot="1">
      <c r="B69" s="38"/>
      <c r="C69" s="8"/>
      <c r="D69" s="220"/>
      <c r="E69" s="237"/>
      <c r="F69" s="237"/>
      <c r="G69" s="9"/>
      <c r="H69" s="53"/>
      <c r="I69" s="53"/>
      <c r="J69" s="53"/>
      <c r="K69" s="53"/>
      <c r="L69" s="53"/>
      <c r="M69" s="53"/>
      <c r="N69" s="53"/>
      <c r="O69" s="53"/>
      <c r="P69" s="53"/>
      <c r="Q69" s="176"/>
      <c r="R69" s="89"/>
      <c r="S69" s="98">
        <f>(E69*R69)/1000</f>
        <v>0</v>
      </c>
    </row>
    <row r="70" spans="2:19" ht="24" customHeight="1" thickBot="1">
      <c r="B70" s="26"/>
      <c r="C70" s="27"/>
      <c r="D70" s="2" t="s">
        <v>47</v>
      </c>
      <c r="E70" s="133"/>
      <c r="F70" s="133"/>
      <c r="G70" s="133"/>
      <c r="H70" s="70">
        <f aca="true" t="shared" si="10" ref="H70:P70">H64</f>
        <v>5.385</v>
      </c>
      <c r="I70" s="70">
        <f t="shared" si="10"/>
        <v>4.55</v>
      </c>
      <c r="J70" s="70">
        <f t="shared" si="10"/>
        <v>39.54</v>
      </c>
      <c r="K70" s="70">
        <f t="shared" si="10"/>
        <v>177.71999999999997</v>
      </c>
      <c r="L70" s="70">
        <f t="shared" si="10"/>
        <v>0.0875</v>
      </c>
      <c r="M70" s="70">
        <f t="shared" si="10"/>
        <v>0.08600000000000001</v>
      </c>
      <c r="N70" s="70">
        <f t="shared" si="10"/>
        <v>0</v>
      </c>
      <c r="O70" s="70">
        <f t="shared" si="10"/>
        <v>10.2</v>
      </c>
      <c r="P70" s="70">
        <f t="shared" si="10"/>
        <v>0.8150000000000001</v>
      </c>
      <c r="Q70" s="70"/>
      <c r="R70" s="70">
        <f>R64</f>
        <v>628</v>
      </c>
      <c r="S70" s="70">
        <f>S64</f>
        <v>4.98</v>
      </c>
    </row>
    <row r="71" spans="18:19" ht="14.25">
      <c r="R71" s="100"/>
      <c r="S71" s="101"/>
    </row>
    <row r="72" ht="14.25">
      <c r="S72" s="139"/>
    </row>
    <row r="73" spans="18:19" ht="17.25">
      <c r="R73" s="166" t="s">
        <v>228</v>
      </c>
      <c r="S73" s="167">
        <f>S70+S52</f>
        <v>104.9718</v>
      </c>
    </row>
  </sheetData>
  <sheetProtection/>
  <mergeCells count="27">
    <mergeCell ref="S3:S7"/>
    <mergeCell ref="B58:B62"/>
    <mergeCell ref="C58:C62"/>
    <mergeCell ref="D58:D62"/>
    <mergeCell ref="E58:E62"/>
    <mergeCell ref="F58:F62"/>
    <mergeCell ref="G58:G62"/>
    <mergeCell ref="H58:J62"/>
    <mergeCell ref="K58:K62"/>
    <mergeCell ref="L58:N62"/>
    <mergeCell ref="O58:P62"/>
    <mergeCell ref="R58:R62"/>
    <mergeCell ref="S58:S62"/>
    <mergeCell ref="Q58:Q62"/>
    <mergeCell ref="Q3:Q7"/>
    <mergeCell ref="B1:R1"/>
    <mergeCell ref="B3:B7"/>
    <mergeCell ref="C3:C7"/>
    <mergeCell ref="D3:D7"/>
    <mergeCell ref="E3:E7"/>
    <mergeCell ref="R3:R7"/>
    <mergeCell ref="F3:F7"/>
    <mergeCell ref="G3:G7"/>
    <mergeCell ref="H3:J7"/>
    <mergeCell ref="K3:K7"/>
    <mergeCell ref="L3:N7"/>
    <mergeCell ref="O3:P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6" max="1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S77"/>
  <sheetViews>
    <sheetView view="pageBreakPreview" zoomScale="80" zoomScaleSheetLayoutView="80" zoomScalePageLayoutView="0" workbookViewId="0" topLeftCell="A1">
      <selection activeCell="G13" sqref="G13"/>
    </sheetView>
  </sheetViews>
  <sheetFormatPr defaultColWidth="9.140625" defaultRowHeight="15"/>
  <cols>
    <col min="1" max="1" width="4.57421875" style="99" customWidth="1"/>
    <col min="2" max="2" width="7.8515625" style="99" customWidth="1"/>
    <col min="3" max="3" width="22.8515625" style="99" bestFit="1" customWidth="1"/>
    <col min="4" max="4" width="38.7109375" style="99" bestFit="1" customWidth="1"/>
    <col min="5" max="5" width="10.28125" style="99" bestFit="1" customWidth="1"/>
    <col min="6" max="6" width="9.28125" style="99" bestFit="1" customWidth="1"/>
    <col min="7" max="7" width="15.8515625" style="99" bestFit="1" customWidth="1"/>
    <col min="8" max="8" width="8.00390625" style="99" bestFit="1" customWidth="1"/>
    <col min="9" max="9" width="9.421875" style="99" bestFit="1" customWidth="1"/>
    <col min="10" max="10" width="9.28125" style="99" bestFit="1" customWidth="1"/>
    <col min="11" max="11" width="18.140625" style="99" bestFit="1" customWidth="1"/>
    <col min="12" max="13" width="6.7109375" style="99" customWidth="1"/>
    <col min="14" max="15" width="9.28125" style="99" bestFit="1" customWidth="1"/>
    <col min="16" max="16" width="8.00390625" style="99" bestFit="1" customWidth="1"/>
    <col min="17" max="17" width="9.140625" style="170" bestFit="1" customWidth="1"/>
    <col min="18" max="18" width="12.28125" style="99" bestFit="1" customWidth="1"/>
    <col min="19" max="19" width="9.8515625" style="99" bestFit="1" customWidth="1"/>
  </cols>
  <sheetData>
    <row r="1" spans="2:18" ht="24">
      <c r="B1" s="336" t="s">
        <v>147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</row>
    <row r="2" ht="18" thickBot="1">
      <c r="B2" s="43"/>
    </row>
    <row r="3" spans="2:19" ht="31.5" customHeight="1" thickBot="1">
      <c r="B3" s="328" t="s">
        <v>1</v>
      </c>
      <c r="C3" s="328" t="s">
        <v>55</v>
      </c>
      <c r="D3" s="328" t="s">
        <v>56</v>
      </c>
      <c r="E3" s="328" t="s">
        <v>2</v>
      </c>
      <c r="F3" s="328" t="s">
        <v>3</v>
      </c>
      <c r="G3" s="328" t="s">
        <v>51</v>
      </c>
      <c r="H3" s="337" t="s">
        <v>52</v>
      </c>
      <c r="I3" s="343"/>
      <c r="J3" s="338"/>
      <c r="K3" s="328" t="s">
        <v>98</v>
      </c>
      <c r="L3" s="337" t="s">
        <v>53</v>
      </c>
      <c r="M3" s="343"/>
      <c r="N3" s="338"/>
      <c r="O3" s="337" t="s">
        <v>99</v>
      </c>
      <c r="P3" s="338"/>
      <c r="Q3" s="333" t="s">
        <v>229</v>
      </c>
      <c r="R3" s="337" t="s">
        <v>5</v>
      </c>
      <c r="S3" s="354" t="s">
        <v>50</v>
      </c>
    </row>
    <row r="4" spans="2:19" ht="15" thickBot="1">
      <c r="B4" s="329"/>
      <c r="C4" s="329"/>
      <c r="D4" s="329"/>
      <c r="E4" s="329"/>
      <c r="F4" s="329"/>
      <c r="G4" s="329"/>
      <c r="H4" s="339"/>
      <c r="I4" s="344"/>
      <c r="J4" s="340"/>
      <c r="K4" s="329"/>
      <c r="L4" s="339"/>
      <c r="M4" s="344"/>
      <c r="N4" s="340"/>
      <c r="O4" s="339"/>
      <c r="P4" s="340"/>
      <c r="Q4" s="334"/>
      <c r="R4" s="339"/>
      <c r="S4" s="354"/>
    </row>
    <row r="5" spans="2:19" ht="15" thickBot="1">
      <c r="B5" s="329"/>
      <c r="C5" s="329"/>
      <c r="D5" s="329"/>
      <c r="E5" s="329"/>
      <c r="F5" s="329"/>
      <c r="G5" s="329"/>
      <c r="H5" s="339"/>
      <c r="I5" s="344"/>
      <c r="J5" s="340"/>
      <c r="K5" s="329"/>
      <c r="L5" s="339"/>
      <c r="M5" s="344"/>
      <c r="N5" s="340"/>
      <c r="O5" s="339"/>
      <c r="P5" s="340"/>
      <c r="Q5" s="334"/>
      <c r="R5" s="339"/>
      <c r="S5" s="354"/>
    </row>
    <row r="6" spans="2:19" ht="15" thickBot="1">
      <c r="B6" s="329"/>
      <c r="C6" s="329"/>
      <c r="D6" s="329"/>
      <c r="E6" s="329"/>
      <c r="F6" s="329"/>
      <c r="G6" s="329"/>
      <c r="H6" s="339"/>
      <c r="I6" s="344"/>
      <c r="J6" s="340"/>
      <c r="K6" s="329"/>
      <c r="L6" s="339"/>
      <c r="M6" s="344"/>
      <c r="N6" s="340"/>
      <c r="O6" s="339"/>
      <c r="P6" s="340"/>
      <c r="Q6" s="334"/>
      <c r="R6" s="339"/>
      <c r="S6" s="354"/>
    </row>
    <row r="7" spans="2:19" ht="15" thickBot="1">
      <c r="B7" s="330"/>
      <c r="C7" s="330"/>
      <c r="D7" s="330"/>
      <c r="E7" s="330"/>
      <c r="F7" s="330"/>
      <c r="G7" s="330"/>
      <c r="H7" s="341"/>
      <c r="I7" s="345"/>
      <c r="J7" s="342"/>
      <c r="K7" s="330"/>
      <c r="L7" s="341"/>
      <c r="M7" s="345"/>
      <c r="N7" s="342"/>
      <c r="O7" s="341"/>
      <c r="P7" s="342"/>
      <c r="Q7" s="335"/>
      <c r="R7" s="341"/>
      <c r="S7" s="354"/>
    </row>
    <row r="8" spans="2:19" ht="15.75" thickBot="1">
      <c r="B8" s="131"/>
      <c r="C8" s="133"/>
      <c r="D8" s="133"/>
      <c r="E8" s="133"/>
      <c r="F8" s="133"/>
      <c r="G8" s="133"/>
      <c r="H8" s="133" t="s">
        <v>6</v>
      </c>
      <c r="I8" s="133" t="s">
        <v>7</v>
      </c>
      <c r="J8" s="133" t="s">
        <v>8</v>
      </c>
      <c r="K8" s="133"/>
      <c r="L8" s="133" t="s">
        <v>9</v>
      </c>
      <c r="M8" s="133" t="s">
        <v>10</v>
      </c>
      <c r="N8" s="133" t="s">
        <v>11</v>
      </c>
      <c r="O8" s="133" t="s">
        <v>12</v>
      </c>
      <c r="P8" s="133" t="s">
        <v>13</v>
      </c>
      <c r="Q8" s="188"/>
      <c r="R8" s="132"/>
      <c r="S8" s="96"/>
    </row>
    <row r="9" spans="1:19" s="29" customFormat="1" ht="36.75" customHeight="1" thickBot="1">
      <c r="A9" s="102"/>
      <c r="B9" s="38"/>
      <c r="C9" s="5" t="s">
        <v>14</v>
      </c>
      <c r="D9" s="225" t="s">
        <v>365</v>
      </c>
      <c r="E9" s="48"/>
      <c r="F9" s="48"/>
      <c r="G9" s="49">
        <v>80</v>
      </c>
      <c r="H9" s="83">
        <f>H10+H11+H12+H13+H15</f>
        <v>10.795</v>
      </c>
      <c r="I9" s="83">
        <f aca="true" t="shared" si="0" ref="I9:P9">I10+I11+I12+I13+I15</f>
        <v>10.21</v>
      </c>
      <c r="J9" s="83">
        <f t="shared" si="0"/>
        <v>14.88</v>
      </c>
      <c r="K9" s="83">
        <f>SUM(K10:K15)</f>
        <v>211.23000000000002</v>
      </c>
      <c r="L9" s="83">
        <f t="shared" si="0"/>
        <v>0.0343</v>
      </c>
      <c r="M9" s="83">
        <f t="shared" si="0"/>
        <v>0.3076</v>
      </c>
      <c r="N9" s="83">
        <f t="shared" si="0"/>
        <v>0</v>
      </c>
      <c r="O9" s="83">
        <f t="shared" si="0"/>
        <v>82.1</v>
      </c>
      <c r="P9" s="83">
        <f t="shared" si="0"/>
        <v>1.1740000000000002</v>
      </c>
      <c r="Q9" s="189" t="s">
        <v>318</v>
      </c>
      <c r="R9" s="86">
        <f>R10+R11+R12+R13+R15</f>
        <v>841.75</v>
      </c>
      <c r="S9" s="86">
        <f>SUM(S10:S15)</f>
        <v>16.645</v>
      </c>
    </row>
    <row r="10" spans="2:19" ht="24" customHeight="1" thickBot="1">
      <c r="B10" s="1"/>
      <c r="C10" s="3"/>
      <c r="D10" s="223" t="s">
        <v>58</v>
      </c>
      <c r="E10" s="238">
        <v>40</v>
      </c>
      <c r="F10" s="238">
        <f>E10</f>
        <v>40</v>
      </c>
      <c r="G10" s="10"/>
      <c r="H10" s="66">
        <v>7.2</v>
      </c>
      <c r="I10" s="66">
        <v>3.6</v>
      </c>
      <c r="J10" s="66">
        <v>1.2</v>
      </c>
      <c r="K10" s="66">
        <v>67</v>
      </c>
      <c r="L10" s="66"/>
      <c r="M10" s="66">
        <v>0.18</v>
      </c>
      <c r="N10" s="66"/>
      <c r="O10" s="66">
        <v>65.6</v>
      </c>
      <c r="P10" s="66">
        <v>0.184</v>
      </c>
      <c r="Q10" s="39"/>
      <c r="R10" s="72">
        <v>250.5</v>
      </c>
      <c r="S10" s="97">
        <f>(E10*R10)/1000</f>
        <v>10.02</v>
      </c>
    </row>
    <row r="11" spans="2:19" ht="24" customHeight="1" thickBot="1">
      <c r="B11" s="46"/>
      <c r="C11" s="47"/>
      <c r="D11" s="223" t="s">
        <v>17</v>
      </c>
      <c r="E11" s="238">
        <v>5</v>
      </c>
      <c r="F11" s="238">
        <f>E11</f>
        <v>5</v>
      </c>
      <c r="G11" s="301"/>
      <c r="H11" s="66">
        <v>0.035</v>
      </c>
      <c r="I11" s="66">
        <v>3.9</v>
      </c>
      <c r="J11" s="66">
        <v>0.05</v>
      </c>
      <c r="K11" s="66">
        <v>35.45</v>
      </c>
      <c r="L11" s="66">
        <v>0.0075</v>
      </c>
      <c r="M11" s="66">
        <v>0.006</v>
      </c>
      <c r="N11" s="66"/>
      <c r="O11" s="66">
        <v>0.6</v>
      </c>
      <c r="P11" s="66">
        <v>0.01</v>
      </c>
      <c r="Q11" s="39"/>
      <c r="R11" s="72">
        <v>483</v>
      </c>
      <c r="S11" s="97">
        <f>(E11*R11)/1000</f>
        <v>2.415</v>
      </c>
    </row>
    <row r="12" spans="2:19" ht="24" customHeight="1" thickBot="1">
      <c r="B12" s="46"/>
      <c r="C12" s="47"/>
      <c r="D12" s="223" t="s">
        <v>42</v>
      </c>
      <c r="E12" s="238">
        <v>5</v>
      </c>
      <c r="F12" s="238">
        <v>5</v>
      </c>
      <c r="G12" s="163"/>
      <c r="H12" s="66">
        <v>0.51</v>
      </c>
      <c r="I12" s="66">
        <v>0.09</v>
      </c>
      <c r="J12" s="66">
        <v>3.48</v>
      </c>
      <c r="K12" s="66">
        <v>16.8</v>
      </c>
      <c r="L12" s="66">
        <v>0.01</v>
      </c>
      <c r="M12" s="66">
        <v>0.016</v>
      </c>
      <c r="N12" s="66">
        <v>0</v>
      </c>
      <c r="O12" s="66">
        <v>2.5</v>
      </c>
      <c r="P12" s="66">
        <v>0.35</v>
      </c>
      <c r="Q12" s="39"/>
      <c r="R12" s="72">
        <v>37</v>
      </c>
      <c r="S12" s="97">
        <f>(E12*R12)/1000</f>
        <v>0.185</v>
      </c>
    </row>
    <row r="13" spans="2:19" ht="24" customHeight="1" thickBot="1">
      <c r="B13" s="46"/>
      <c r="C13" s="47"/>
      <c r="D13" s="223" t="s">
        <v>43</v>
      </c>
      <c r="E13" s="240" t="s">
        <v>54</v>
      </c>
      <c r="F13" s="238">
        <v>0.5</v>
      </c>
      <c r="G13" s="10"/>
      <c r="H13" s="66">
        <v>3.05</v>
      </c>
      <c r="I13" s="66">
        <v>2.62</v>
      </c>
      <c r="J13" s="66">
        <v>0.17</v>
      </c>
      <c r="K13" s="66">
        <v>37.68</v>
      </c>
      <c r="L13" s="66">
        <v>0.0168</v>
      </c>
      <c r="M13" s="66">
        <v>0.1056</v>
      </c>
      <c r="N13" s="66"/>
      <c r="O13" s="66">
        <v>13.2</v>
      </c>
      <c r="P13" s="66">
        <v>0.6</v>
      </c>
      <c r="Q13" s="39"/>
      <c r="R13" s="72">
        <v>6.25</v>
      </c>
      <c r="S13" s="97">
        <f>(E13*R13)</f>
        <v>3.125</v>
      </c>
    </row>
    <row r="14" spans="2:19" ht="24" customHeight="1" thickBot="1">
      <c r="B14" s="46"/>
      <c r="C14" s="47"/>
      <c r="D14" s="243" t="s">
        <v>59</v>
      </c>
      <c r="E14" s="238">
        <v>5</v>
      </c>
      <c r="F14" s="238">
        <f>E14</f>
        <v>5</v>
      </c>
      <c r="G14" s="10"/>
      <c r="H14" s="66">
        <v>0.52</v>
      </c>
      <c r="I14" s="66">
        <v>0.05</v>
      </c>
      <c r="J14" s="66">
        <v>3.37</v>
      </c>
      <c r="K14" s="66">
        <v>16.4</v>
      </c>
      <c r="L14" s="66">
        <v>0.007</v>
      </c>
      <c r="M14" s="66">
        <v>0.002</v>
      </c>
      <c r="N14" s="66">
        <v>0</v>
      </c>
      <c r="O14" s="66">
        <v>1</v>
      </c>
      <c r="P14" s="66">
        <v>0.048</v>
      </c>
      <c r="Q14" s="39"/>
      <c r="R14" s="72">
        <v>50</v>
      </c>
      <c r="S14" s="97">
        <f>(E14*R14)/1000</f>
        <v>0.25</v>
      </c>
    </row>
    <row r="15" spans="2:19" ht="24" customHeight="1" thickBot="1">
      <c r="B15" s="46"/>
      <c r="C15" s="47"/>
      <c r="D15" s="223" t="s">
        <v>18</v>
      </c>
      <c r="E15" s="238">
        <v>10</v>
      </c>
      <c r="F15" s="238">
        <v>10</v>
      </c>
      <c r="G15" s="10"/>
      <c r="H15" s="66"/>
      <c r="I15" s="66"/>
      <c r="J15" s="66">
        <v>9.98</v>
      </c>
      <c r="K15" s="66">
        <v>37.9</v>
      </c>
      <c r="L15" s="66"/>
      <c r="M15" s="66"/>
      <c r="N15" s="66"/>
      <c r="O15" s="66">
        <v>0.2</v>
      </c>
      <c r="P15" s="66">
        <v>0.03</v>
      </c>
      <c r="Q15" s="39"/>
      <c r="R15" s="72">
        <v>65</v>
      </c>
      <c r="S15" s="97">
        <f>(E15*R15)/1000</f>
        <v>0.65</v>
      </c>
    </row>
    <row r="16" spans="2:19" ht="24" customHeight="1" thickBot="1">
      <c r="B16" s="38"/>
      <c r="C16" s="61"/>
      <c r="D16" s="220" t="s">
        <v>118</v>
      </c>
      <c r="E16" s="237"/>
      <c r="F16" s="237"/>
      <c r="G16" s="9">
        <v>200</v>
      </c>
      <c r="H16" s="53">
        <f>H17+H18</f>
        <v>0.14</v>
      </c>
      <c r="I16" s="53">
        <f aca="true" t="shared" si="1" ref="I16:P16">I17+I18</f>
        <v>0.14</v>
      </c>
      <c r="J16" s="53">
        <f t="shared" si="1"/>
        <v>15.13</v>
      </c>
      <c r="K16" s="53">
        <f t="shared" si="1"/>
        <v>59.08</v>
      </c>
      <c r="L16" s="53">
        <f t="shared" si="1"/>
        <v>0</v>
      </c>
      <c r="M16" s="53">
        <f t="shared" si="1"/>
        <v>0</v>
      </c>
      <c r="N16" s="53">
        <f t="shared" si="1"/>
        <v>0</v>
      </c>
      <c r="O16" s="53">
        <f t="shared" si="1"/>
        <v>0.3</v>
      </c>
      <c r="P16" s="53">
        <f t="shared" si="1"/>
        <v>0.045</v>
      </c>
      <c r="Q16" s="176" t="s">
        <v>266</v>
      </c>
      <c r="R16" s="68">
        <f>R17+R18</f>
        <v>445</v>
      </c>
      <c r="S16" s="68">
        <f>S17+S18</f>
        <v>1.355</v>
      </c>
    </row>
    <row r="17" spans="2:19" ht="24" customHeight="1" thickBot="1">
      <c r="B17" s="46"/>
      <c r="C17" s="47"/>
      <c r="D17" s="219" t="s">
        <v>97</v>
      </c>
      <c r="E17" s="238">
        <v>1</v>
      </c>
      <c r="F17" s="238">
        <v>1</v>
      </c>
      <c r="G17" s="10"/>
      <c r="H17" s="66">
        <v>0.14</v>
      </c>
      <c r="I17" s="66">
        <v>0.14</v>
      </c>
      <c r="J17" s="66">
        <v>0.16</v>
      </c>
      <c r="K17" s="66">
        <v>2.23</v>
      </c>
      <c r="L17" s="66"/>
      <c r="M17" s="66"/>
      <c r="N17" s="66"/>
      <c r="O17" s="66"/>
      <c r="P17" s="66"/>
      <c r="Q17" s="39"/>
      <c r="R17" s="72">
        <v>380</v>
      </c>
      <c r="S17" s="97">
        <f aca="true" t="shared" si="2" ref="S17:S56">(E17*R17)/1000</f>
        <v>0.38</v>
      </c>
    </row>
    <row r="18" spans="2:19" ht="24" customHeight="1" thickBot="1">
      <c r="B18" s="46"/>
      <c r="C18" s="47"/>
      <c r="D18" s="219" t="s">
        <v>21</v>
      </c>
      <c r="E18" s="238">
        <v>15</v>
      </c>
      <c r="F18" s="238">
        <v>15</v>
      </c>
      <c r="G18" s="10"/>
      <c r="H18" s="66"/>
      <c r="I18" s="66"/>
      <c r="J18" s="66">
        <v>14.97</v>
      </c>
      <c r="K18" s="66">
        <v>56.85</v>
      </c>
      <c r="L18" s="66"/>
      <c r="M18" s="66"/>
      <c r="N18" s="66"/>
      <c r="O18" s="66">
        <v>0.3</v>
      </c>
      <c r="P18" s="66">
        <v>0.045</v>
      </c>
      <c r="Q18" s="39"/>
      <c r="R18" s="72">
        <v>65</v>
      </c>
      <c r="S18" s="97">
        <f t="shared" si="2"/>
        <v>0.975</v>
      </c>
    </row>
    <row r="19" spans="1:19" s="4" customFormat="1" ht="24" customHeight="1" thickBot="1">
      <c r="A19" s="99"/>
      <c r="B19" s="38"/>
      <c r="C19" s="8"/>
      <c r="D19" s="220" t="s">
        <v>163</v>
      </c>
      <c r="E19" s="237"/>
      <c r="F19" s="237"/>
      <c r="G19" s="9">
        <v>37</v>
      </c>
      <c r="H19" s="53">
        <f>H20+H21</f>
        <v>2.359</v>
      </c>
      <c r="I19" s="53">
        <f aca="true" t="shared" si="3" ref="I19:P19">I20+I21</f>
        <v>55.5</v>
      </c>
      <c r="J19" s="53">
        <f t="shared" si="3"/>
        <v>15.01</v>
      </c>
      <c r="K19" s="53">
        <f t="shared" si="3"/>
        <v>128.23</v>
      </c>
      <c r="L19" s="53">
        <f t="shared" si="3"/>
        <v>0.366</v>
      </c>
      <c r="M19" s="53">
        <f t="shared" si="3"/>
        <v>0.10800000000000001</v>
      </c>
      <c r="N19" s="53">
        <f t="shared" si="3"/>
        <v>0</v>
      </c>
      <c r="O19" s="53">
        <f t="shared" si="3"/>
        <v>14.4</v>
      </c>
      <c r="P19" s="53">
        <f t="shared" si="3"/>
        <v>0.734</v>
      </c>
      <c r="Q19" s="176" t="s">
        <v>231</v>
      </c>
      <c r="R19" s="68">
        <f>R20+R21</f>
        <v>594.61</v>
      </c>
      <c r="S19" s="68">
        <f>S20+S21</f>
        <v>6.7293</v>
      </c>
    </row>
    <row r="20" spans="2:19" ht="24" customHeight="1" thickBot="1">
      <c r="B20" s="46"/>
      <c r="C20" s="47"/>
      <c r="D20" s="219" t="s">
        <v>23</v>
      </c>
      <c r="E20" s="238">
        <v>30</v>
      </c>
      <c r="F20" s="238">
        <v>30</v>
      </c>
      <c r="G20" s="10"/>
      <c r="H20" s="66">
        <v>2.31</v>
      </c>
      <c r="I20" s="66">
        <v>0.9</v>
      </c>
      <c r="J20" s="66">
        <v>14.94</v>
      </c>
      <c r="K20" s="66">
        <v>78.6</v>
      </c>
      <c r="L20" s="66">
        <v>0.261</v>
      </c>
      <c r="M20" s="66">
        <v>0.024</v>
      </c>
      <c r="N20" s="66"/>
      <c r="O20" s="66">
        <v>6</v>
      </c>
      <c r="P20" s="66">
        <v>0.594</v>
      </c>
      <c r="Q20" s="39"/>
      <c r="R20" s="72">
        <v>111.61</v>
      </c>
      <c r="S20" s="97">
        <f t="shared" si="2"/>
        <v>3.3483</v>
      </c>
    </row>
    <row r="21" spans="2:19" ht="24" customHeight="1" thickBot="1">
      <c r="B21" s="1"/>
      <c r="C21" s="3"/>
      <c r="D21" s="219" t="s">
        <v>17</v>
      </c>
      <c r="E21" s="238">
        <v>7</v>
      </c>
      <c r="F21" s="238">
        <v>7</v>
      </c>
      <c r="G21" s="10"/>
      <c r="H21" s="66">
        <v>0.049</v>
      </c>
      <c r="I21" s="66">
        <v>54.6</v>
      </c>
      <c r="J21" s="66">
        <v>0.07</v>
      </c>
      <c r="K21" s="66">
        <v>49.63</v>
      </c>
      <c r="L21" s="66">
        <v>0.105</v>
      </c>
      <c r="M21" s="66">
        <v>0.084</v>
      </c>
      <c r="N21" s="66"/>
      <c r="O21" s="66">
        <v>8.4</v>
      </c>
      <c r="P21" s="66">
        <v>0.14</v>
      </c>
      <c r="Q21" s="39"/>
      <c r="R21" s="72">
        <v>483</v>
      </c>
      <c r="S21" s="97">
        <f t="shared" si="2"/>
        <v>3.381</v>
      </c>
    </row>
    <row r="22" spans="1:19" s="4" customFormat="1" ht="24" customHeight="1" thickBot="1">
      <c r="A22" s="99"/>
      <c r="B22" s="38"/>
      <c r="C22" s="5" t="s">
        <v>24</v>
      </c>
      <c r="D22" s="225" t="s">
        <v>25</v>
      </c>
      <c r="E22" s="250">
        <v>100</v>
      </c>
      <c r="F22" s="250">
        <v>100</v>
      </c>
      <c r="G22" s="49">
        <v>100</v>
      </c>
      <c r="H22" s="83">
        <v>0.3</v>
      </c>
      <c r="I22" s="83"/>
      <c r="J22" s="83">
        <v>13.8</v>
      </c>
      <c r="K22" s="83">
        <v>54</v>
      </c>
      <c r="L22" s="83"/>
      <c r="M22" s="83"/>
      <c r="N22" s="83"/>
      <c r="O22" s="83"/>
      <c r="P22" s="83"/>
      <c r="Q22" s="176" t="s">
        <v>298</v>
      </c>
      <c r="R22" s="68">
        <v>65</v>
      </c>
      <c r="S22" s="98">
        <f t="shared" si="2"/>
        <v>6.5</v>
      </c>
    </row>
    <row r="23" spans="1:19" s="4" customFormat="1" ht="24" customHeight="1" thickBot="1">
      <c r="A23" s="99"/>
      <c r="B23" s="38"/>
      <c r="C23" s="5" t="s">
        <v>26</v>
      </c>
      <c r="D23" s="218" t="s">
        <v>219</v>
      </c>
      <c r="E23" s="250"/>
      <c r="F23" s="250"/>
      <c r="G23" s="49">
        <v>38</v>
      </c>
      <c r="H23" s="83">
        <f>H24+H26</f>
        <v>0.36</v>
      </c>
      <c r="I23" s="83">
        <f aca="true" t="shared" si="4" ref="I23:P23">I24+I26</f>
        <v>5.025</v>
      </c>
      <c r="J23" s="83">
        <f t="shared" si="4"/>
        <v>1.93</v>
      </c>
      <c r="K23" s="83">
        <f>SUM(K24:K26)</f>
        <v>57.160000000000004</v>
      </c>
      <c r="L23" s="83">
        <f t="shared" si="4"/>
        <v>0.001</v>
      </c>
      <c r="M23" s="83">
        <f t="shared" si="4"/>
        <v>0.01</v>
      </c>
      <c r="N23" s="83">
        <f t="shared" si="4"/>
        <v>1.12</v>
      </c>
      <c r="O23" s="83">
        <f t="shared" si="4"/>
        <v>14.28</v>
      </c>
      <c r="P23" s="83">
        <f t="shared" si="4"/>
        <v>0.196</v>
      </c>
      <c r="Q23" s="189" t="s">
        <v>372</v>
      </c>
      <c r="R23" s="86">
        <f>R24+R26+R25</f>
        <v>344</v>
      </c>
      <c r="S23" s="86">
        <f>S24+S26+S25</f>
        <v>2.59</v>
      </c>
    </row>
    <row r="24" spans="2:19" ht="24" customHeight="1" thickBot="1">
      <c r="B24" s="46"/>
      <c r="C24" s="47"/>
      <c r="D24" s="219" t="s">
        <v>30</v>
      </c>
      <c r="E24" s="238">
        <v>35</v>
      </c>
      <c r="F24" s="238">
        <v>28</v>
      </c>
      <c r="G24" s="10"/>
      <c r="H24" s="66">
        <v>0.36</v>
      </c>
      <c r="I24" s="66">
        <v>0.03</v>
      </c>
      <c r="J24" s="66">
        <v>1.93</v>
      </c>
      <c r="K24" s="66">
        <v>8.96</v>
      </c>
      <c r="L24" s="66">
        <v>0.001</v>
      </c>
      <c r="M24" s="66">
        <v>0.01</v>
      </c>
      <c r="N24" s="66">
        <v>1.12</v>
      </c>
      <c r="O24" s="66">
        <v>14.28</v>
      </c>
      <c r="P24" s="66">
        <v>0.196</v>
      </c>
      <c r="Q24" s="39"/>
      <c r="R24" s="72">
        <v>29</v>
      </c>
      <c r="S24" s="97">
        <f t="shared" si="2"/>
        <v>1.015</v>
      </c>
    </row>
    <row r="25" spans="2:19" ht="24" customHeight="1" thickBot="1">
      <c r="B25" s="46"/>
      <c r="C25" s="47"/>
      <c r="D25" s="219" t="s">
        <v>116</v>
      </c>
      <c r="E25" s="238">
        <v>5</v>
      </c>
      <c r="F25" s="238">
        <v>5</v>
      </c>
      <c r="G25" s="10"/>
      <c r="H25" s="66">
        <v>0.03</v>
      </c>
      <c r="I25" s="66">
        <v>0.01</v>
      </c>
      <c r="J25" s="66">
        <v>0.75</v>
      </c>
      <c r="K25" s="88">
        <v>3.25</v>
      </c>
      <c r="L25" s="66">
        <v>0.01</v>
      </c>
      <c r="M25" s="66">
        <v>0.2</v>
      </c>
      <c r="N25" s="66">
        <v>0.2</v>
      </c>
      <c r="O25" s="66">
        <v>64</v>
      </c>
      <c r="P25" s="66">
        <v>2.4</v>
      </c>
      <c r="Q25" s="39"/>
      <c r="R25" s="72">
        <v>180</v>
      </c>
      <c r="S25" s="97">
        <f t="shared" si="2"/>
        <v>0.9</v>
      </c>
    </row>
    <row r="26" spans="2:19" ht="24" customHeight="1" thickBot="1">
      <c r="B26" s="46"/>
      <c r="C26" s="47"/>
      <c r="D26" s="219" t="s">
        <v>28</v>
      </c>
      <c r="E26" s="261">
        <v>5</v>
      </c>
      <c r="F26" s="261">
        <v>5</v>
      </c>
      <c r="G26" s="111"/>
      <c r="H26" s="66">
        <v>0</v>
      </c>
      <c r="I26" s="66">
        <v>4.995</v>
      </c>
      <c r="J26" s="66">
        <v>0</v>
      </c>
      <c r="K26" s="66">
        <v>44.95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39"/>
      <c r="R26" s="72">
        <v>135</v>
      </c>
      <c r="S26" s="97">
        <f t="shared" si="2"/>
        <v>0.675</v>
      </c>
    </row>
    <row r="27" spans="1:19" s="4" customFormat="1" ht="26.25" customHeight="1" thickBot="1">
      <c r="A27" s="99"/>
      <c r="B27" s="38"/>
      <c r="C27" s="8"/>
      <c r="D27" s="220" t="s">
        <v>164</v>
      </c>
      <c r="E27" s="237"/>
      <c r="F27" s="237"/>
      <c r="G27" s="9">
        <v>250</v>
      </c>
      <c r="H27" s="53">
        <f>H28+H29+H30+H31+H32+H33</f>
        <v>6.021000000000001</v>
      </c>
      <c r="I27" s="53">
        <f aca="true" t="shared" si="5" ref="I27:P27">I28+I29+I30+I31+I32+I33</f>
        <v>8.72</v>
      </c>
      <c r="J27" s="53">
        <f t="shared" si="5"/>
        <v>10.468</v>
      </c>
      <c r="K27" s="53">
        <f t="shared" si="5"/>
        <v>144.77</v>
      </c>
      <c r="L27" s="53">
        <f t="shared" si="5"/>
        <v>0.0489</v>
      </c>
      <c r="M27" s="53">
        <f t="shared" si="5"/>
        <v>0.09559999999999999</v>
      </c>
      <c r="N27" s="53">
        <f t="shared" si="5"/>
        <v>4.52</v>
      </c>
      <c r="O27" s="53">
        <f t="shared" si="5"/>
        <v>12.46</v>
      </c>
      <c r="P27" s="53">
        <f t="shared" si="5"/>
        <v>0.9200000000000002</v>
      </c>
      <c r="Q27" s="176" t="s">
        <v>305</v>
      </c>
      <c r="R27" s="68">
        <f>R28+R29+R30+R31+R32+R33+R34</f>
        <v>797.8</v>
      </c>
      <c r="S27" s="68">
        <f>S28+S29+S30+S31+S32+S33+S34</f>
        <v>8.0452</v>
      </c>
    </row>
    <row r="28" spans="2:19" ht="24" customHeight="1" thickBot="1">
      <c r="B28" s="46"/>
      <c r="C28" s="47"/>
      <c r="D28" s="219" t="s">
        <v>87</v>
      </c>
      <c r="E28" s="296">
        <v>24</v>
      </c>
      <c r="F28" s="296">
        <v>24</v>
      </c>
      <c r="G28" s="277"/>
      <c r="H28" s="273">
        <v>4.368</v>
      </c>
      <c r="I28" s="273">
        <v>4.416</v>
      </c>
      <c r="J28" s="273">
        <v>0.168</v>
      </c>
      <c r="K28" s="273">
        <v>57.84</v>
      </c>
      <c r="L28" s="273">
        <v>0.019</v>
      </c>
      <c r="M28" s="273">
        <v>0.036</v>
      </c>
      <c r="N28" s="273">
        <v>0</v>
      </c>
      <c r="O28" s="273">
        <v>4.08</v>
      </c>
      <c r="P28" s="273">
        <v>0.384</v>
      </c>
      <c r="Q28" s="39"/>
      <c r="R28" s="72">
        <v>174.8</v>
      </c>
      <c r="S28" s="97">
        <f t="shared" si="2"/>
        <v>4.195200000000001</v>
      </c>
    </row>
    <row r="29" spans="2:19" ht="24" customHeight="1" thickBot="1">
      <c r="B29" s="46"/>
      <c r="C29" s="47"/>
      <c r="D29" s="219" t="s">
        <v>81</v>
      </c>
      <c r="E29" s="238">
        <v>10</v>
      </c>
      <c r="F29" s="238">
        <v>10</v>
      </c>
      <c r="G29" s="10"/>
      <c r="H29" s="66">
        <v>1.15</v>
      </c>
      <c r="I29" s="66">
        <v>0.33</v>
      </c>
      <c r="J29" s="66">
        <v>6.65</v>
      </c>
      <c r="K29" s="66">
        <v>34.8</v>
      </c>
      <c r="L29" s="66"/>
      <c r="M29" s="66">
        <v>0.04</v>
      </c>
      <c r="N29" s="66"/>
      <c r="O29" s="66">
        <v>2.7</v>
      </c>
      <c r="P29" s="66">
        <v>0.27</v>
      </c>
      <c r="Q29" s="39"/>
      <c r="R29" s="72">
        <v>42</v>
      </c>
      <c r="S29" s="97">
        <f t="shared" si="2"/>
        <v>0.42</v>
      </c>
    </row>
    <row r="30" spans="2:19" ht="24" customHeight="1" thickBot="1">
      <c r="B30" s="46"/>
      <c r="C30" s="47"/>
      <c r="D30" s="219" t="s">
        <v>65</v>
      </c>
      <c r="E30" s="238">
        <v>5</v>
      </c>
      <c r="F30" s="238">
        <v>4</v>
      </c>
      <c r="G30" s="10"/>
      <c r="H30" s="66">
        <v>0.052</v>
      </c>
      <c r="I30" s="66">
        <v>0.004</v>
      </c>
      <c r="J30" s="66">
        <v>0.336</v>
      </c>
      <c r="K30" s="66">
        <v>1.36</v>
      </c>
      <c r="L30" s="66">
        <v>0.0024</v>
      </c>
      <c r="M30" s="66">
        <v>0.0028</v>
      </c>
      <c r="N30" s="66">
        <v>0.16</v>
      </c>
      <c r="O30" s="66">
        <v>2.04</v>
      </c>
      <c r="P30" s="66">
        <v>0.028</v>
      </c>
      <c r="Q30" s="39"/>
      <c r="R30" s="72">
        <v>29</v>
      </c>
      <c r="S30" s="97">
        <f t="shared" si="2"/>
        <v>0.145</v>
      </c>
    </row>
    <row r="31" spans="2:19" ht="24" customHeight="1" thickBot="1">
      <c r="B31" s="46"/>
      <c r="C31" s="47"/>
      <c r="D31" s="219" t="s">
        <v>67</v>
      </c>
      <c r="E31" s="238">
        <v>5</v>
      </c>
      <c r="F31" s="238">
        <v>4</v>
      </c>
      <c r="G31" s="10"/>
      <c r="H31" s="66">
        <v>0.056</v>
      </c>
      <c r="I31" s="66"/>
      <c r="J31" s="66">
        <v>0.364</v>
      </c>
      <c r="K31" s="66">
        <v>1.64</v>
      </c>
      <c r="L31" s="66"/>
      <c r="M31" s="66">
        <v>0.0008</v>
      </c>
      <c r="N31" s="66">
        <v>0.36</v>
      </c>
      <c r="O31" s="66">
        <v>1.24</v>
      </c>
      <c r="P31" s="66">
        <v>0.028</v>
      </c>
      <c r="Q31" s="39"/>
      <c r="R31" s="72">
        <v>25</v>
      </c>
      <c r="S31" s="97">
        <f t="shared" si="2"/>
        <v>0.125</v>
      </c>
    </row>
    <row r="32" spans="2:19" ht="24" customHeight="1" thickBot="1">
      <c r="B32" s="46"/>
      <c r="C32" s="47"/>
      <c r="D32" s="219" t="s">
        <v>17</v>
      </c>
      <c r="E32" s="238">
        <v>5</v>
      </c>
      <c r="F32" s="238">
        <f>E32</f>
        <v>5</v>
      </c>
      <c r="G32" s="301"/>
      <c r="H32" s="66">
        <v>0.035</v>
      </c>
      <c r="I32" s="66">
        <v>3.9</v>
      </c>
      <c r="J32" s="66">
        <v>0.05</v>
      </c>
      <c r="K32" s="66">
        <v>35.45</v>
      </c>
      <c r="L32" s="66">
        <v>0.0075</v>
      </c>
      <c r="M32" s="66">
        <v>0.006</v>
      </c>
      <c r="N32" s="66"/>
      <c r="O32" s="66">
        <v>0.6</v>
      </c>
      <c r="P32" s="66">
        <v>0.01</v>
      </c>
      <c r="Q32" s="39"/>
      <c r="R32" s="72">
        <v>483</v>
      </c>
      <c r="S32" s="97">
        <f t="shared" si="2"/>
        <v>2.415</v>
      </c>
    </row>
    <row r="33" spans="2:19" ht="24" customHeight="1" thickBot="1">
      <c r="B33" s="46"/>
      <c r="C33" s="47"/>
      <c r="D33" s="219" t="s">
        <v>66</v>
      </c>
      <c r="E33" s="238">
        <v>30</v>
      </c>
      <c r="F33" s="238">
        <v>18</v>
      </c>
      <c r="G33" s="133"/>
      <c r="H33" s="66">
        <v>0.36</v>
      </c>
      <c r="I33" s="66">
        <v>0.07</v>
      </c>
      <c r="J33" s="66">
        <v>2.9</v>
      </c>
      <c r="K33" s="66">
        <v>13.68</v>
      </c>
      <c r="L33" s="66">
        <v>0.02</v>
      </c>
      <c r="M33" s="66">
        <v>0.01</v>
      </c>
      <c r="N33" s="66">
        <v>4</v>
      </c>
      <c r="O33" s="66">
        <v>1.8</v>
      </c>
      <c r="P33" s="66">
        <v>0.2</v>
      </c>
      <c r="Q33" s="39"/>
      <c r="R33" s="72">
        <v>21</v>
      </c>
      <c r="S33" s="97">
        <f t="shared" si="2"/>
        <v>0.63</v>
      </c>
    </row>
    <row r="34" spans="2:19" ht="24" customHeight="1" thickBot="1">
      <c r="B34" s="46"/>
      <c r="C34" s="47"/>
      <c r="D34" s="219" t="s">
        <v>100</v>
      </c>
      <c r="E34" s="238">
        <v>5</v>
      </c>
      <c r="F34" s="238">
        <v>5</v>
      </c>
      <c r="G34" s="148"/>
      <c r="H34" s="66"/>
      <c r="I34" s="66"/>
      <c r="J34" s="66"/>
      <c r="K34" s="66"/>
      <c r="L34" s="66"/>
      <c r="M34" s="66"/>
      <c r="N34" s="66"/>
      <c r="O34" s="66">
        <v>29.44</v>
      </c>
      <c r="P34" s="66">
        <v>0.232</v>
      </c>
      <c r="Q34" s="39"/>
      <c r="R34" s="72">
        <v>23</v>
      </c>
      <c r="S34" s="150">
        <f t="shared" si="2"/>
        <v>0.115</v>
      </c>
    </row>
    <row r="35" spans="2:19" ht="38.25" customHeight="1" thickBot="1">
      <c r="B35" s="38"/>
      <c r="C35" s="61"/>
      <c r="D35" s="220" t="s">
        <v>165</v>
      </c>
      <c r="E35" s="237"/>
      <c r="F35" s="237"/>
      <c r="G35" s="9">
        <v>60</v>
      </c>
      <c r="H35" s="53">
        <f>H36+H37+H38+H39+H40+H41+H42</f>
        <v>18.855</v>
      </c>
      <c r="I35" s="53">
        <f>I36+I37+I38+I39+I40+I41+I42</f>
        <v>24.225</v>
      </c>
      <c r="J35" s="53">
        <f aca="true" t="shared" si="6" ref="J35:P35">J36+J37+J38+J39+J40+J41+J42</f>
        <v>8.549</v>
      </c>
      <c r="K35" s="53">
        <f t="shared" si="6"/>
        <v>329.40000000000003</v>
      </c>
      <c r="L35" s="53">
        <f t="shared" si="6"/>
        <v>0.176</v>
      </c>
      <c r="M35" s="53">
        <f t="shared" si="6"/>
        <v>0.24020000000000002</v>
      </c>
      <c r="N35" s="53">
        <f t="shared" si="6"/>
        <v>7.36</v>
      </c>
      <c r="O35" s="53">
        <f t="shared" si="6"/>
        <v>30.865000000000002</v>
      </c>
      <c r="P35" s="53">
        <f t="shared" si="6"/>
        <v>2.474</v>
      </c>
      <c r="Q35" s="176" t="s">
        <v>310</v>
      </c>
      <c r="R35" s="68">
        <f>R36+R37+R38+R39+R40+R41+R42</f>
        <v>1535.6599999999999</v>
      </c>
      <c r="S35" s="68">
        <f>S36+S37+S38+S39+S40+S41+S42</f>
        <v>22.675150000000002</v>
      </c>
    </row>
    <row r="36" spans="2:19" ht="24" customHeight="1" thickBot="1">
      <c r="B36" s="46"/>
      <c r="C36" s="47"/>
      <c r="D36" s="219" t="s">
        <v>102</v>
      </c>
      <c r="E36" s="238">
        <v>5</v>
      </c>
      <c r="F36" s="238">
        <v>5</v>
      </c>
      <c r="G36" s="133"/>
      <c r="H36" s="66">
        <v>0.93</v>
      </c>
      <c r="I36" s="66">
        <v>0.8</v>
      </c>
      <c r="J36" s="66"/>
      <c r="K36" s="66">
        <v>10.9</v>
      </c>
      <c r="L36" s="66">
        <v>0.06</v>
      </c>
      <c r="M36" s="66">
        <v>0.01</v>
      </c>
      <c r="N36" s="66">
        <v>7</v>
      </c>
      <c r="O36" s="66">
        <v>0.435</v>
      </c>
      <c r="P36" s="66">
        <v>0.345</v>
      </c>
      <c r="Q36" s="39"/>
      <c r="R36" s="72">
        <v>600</v>
      </c>
      <c r="S36" s="97">
        <f t="shared" si="2"/>
        <v>3</v>
      </c>
    </row>
    <row r="37" spans="2:19" ht="24" customHeight="1" thickBot="1">
      <c r="B37" s="46"/>
      <c r="C37" s="47"/>
      <c r="D37" s="219" t="s">
        <v>29</v>
      </c>
      <c r="E37" s="238">
        <v>75</v>
      </c>
      <c r="F37" s="238">
        <v>75</v>
      </c>
      <c r="G37" s="10"/>
      <c r="H37" s="66">
        <v>13.65</v>
      </c>
      <c r="I37" s="66">
        <v>13.8</v>
      </c>
      <c r="J37" s="66">
        <v>0.525</v>
      </c>
      <c r="K37" s="66">
        <v>180.75</v>
      </c>
      <c r="L37" s="66">
        <v>0.0525</v>
      </c>
      <c r="M37" s="66">
        <v>0.1125</v>
      </c>
      <c r="N37" s="66"/>
      <c r="O37" s="66">
        <v>12.75</v>
      </c>
      <c r="P37" s="66">
        <v>1.2</v>
      </c>
      <c r="Q37" s="39"/>
      <c r="R37" s="72">
        <v>174.8</v>
      </c>
      <c r="S37" s="97">
        <f t="shared" si="2"/>
        <v>13.11</v>
      </c>
    </row>
    <row r="38" spans="2:19" ht="24" customHeight="1" thickBot="1">
      <c r="B38" s="46"/>
      <c r="C38" s="47"/>
      <c r="D38" s="219" t="s">
        <v>67</v>
      </c>
      <c r="E38" s="238">
        <v>5</v>
      </c>
      <c r="F38" s="238">
        <v>4</v>
      </c>
      <c r="G38" s="133"/>
      <c r="H38" s="66">
        <v>0.056</v>
      </c>
      <c r="I38" s="66"/>
      <c r="J38" s="66">
        <v>0.364</v>
      </c>
      <c r="K38" s="66">
        <v>1.64</v>
      </c>
      <c r="L38" s="66"/>
      <c r="M38" s="66">
        <v>0.0008</v>
      </c>
      <c r="N38" s="66">
        <v>0.36</v>
      </c>
      <c r="O38" s="66">
        <v>1.24</v>
      </c>
      <c r="P38" s="66">
        <v>0.028</v>
      </c>
      <c r="Q38" s="39"/>
      <c r="R38" s="72">
        <v>25</v>
      </c>
      <c r="S38" s="97">
        <f t="shared" si="2"/>
        <v>0.125</v>
      </c>
    </row>
    <row r="39" spans="2:19" ht="24" customHeight="1" thickBot="1">
      <c r="B39" s="46"/>
      <c r="C39" s="47"/>
      <c r="D39" s="219" t="s">
        <v>28</v>
      </c>
      <c r="E39" s="261">
        <v>5</v>
      </c>
      <c r="F39" s="261">
        <v>5</v>
      </c>
      <c r="G39" s="111"/>
      <c r="H39" s="66">
        <v>0</v>
      </c>
      <c r="I39" s="66">
        <v>4.995</v>
      </c>
      <c r="J39" s="66">
        <v>0</v>
      </c>
      <c r="K39" s="66">
        <v>44.95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39"/>
      <c r="R39" s="72">
        <v>135</v>
      </c>
      <c r="S39" s="97">
        <f t="shared" si="2"/>
        <v>0.675</v>
      </c>
    </row>
    <row r="40" spans="2:19" ht="24" customHeight="1" thickBot="1">
      <c r="B40" s="46"/>
      <c r="C40" s="47"/>
      <c r="D40" s="219" t="s">
        <v>17</v>
      </c>
      <c r="E40" s="238">
        <v>2</v>
      </c>
      <c r="F40" s="238">
        <v>2</v>
      </c>
      <c r="G40" s="133"/>
      <c r="H40" s="66">
        <v>0.014</v>
      </c>
      <c r="I40" s="66">
        <v>1.56</v>
      </c>
      <c r="J40" s="66">
        <v>0.02</v>
      </c>
      <c r="K40" s="66">
        <v>14.18</v>
      </c>
      <c r="L40" s="66">
        <v>0.003</v>
      </c>
      <c r="M40" s="66">
        <v>0.0024</v>
      </c>
      <c r="N40" s="66"/>
      <c r="O40" s="66">
        <v>0.24</v>
      </c>
      <c r="P40" s="66">
        <v>0.004</v>
      </c>
      <c r="Q40" s="39"/>
      <c r="R40" s="72">
        <v>483</v>
      </c>
      <c r="S40" s="97">
        <f t="shared" si="2"/>
        <v>0.966</v>
      </c>
    </row>
    <row r="41" spans="2:19" ht="24" customHeight="1" thickBot="1">
      <c r="B41" s="46"/>
      <c r="C41" s="47"/>
      <c r="D41" s="219" t="s">
        <v>43</v>
      </c>
      <c r="E41" s="238">
        <v>0.5</v>
      </c>
      <c r="F41" s="238">
        <v>0.5</v>
      </c>
      <c r="G41" s="133"/>
      <c r="H41" s="66">
        <v>3.05</v>
      </c>
      <c r="I41" s="66">
        <v>2.62</v>
      </c>
      <c r="J41" s="66">
        <v>0.17</v>
      </c>
      <c r="K41" s="66">
        <v>37.68</v>
      </c>
      <c r="L41" s="66">
        <v>0.02</v>
      </c>
      <c r="M41" s="66">
        <v>0.11</v>
      </c>
      <c r="N41" s="66">
        <v>0</v>
      </c>
      <c r="O41" s="66">
        <v>13.2</v>
      </c>
      <c r="P41" s="66">
        <v>0.6</v>
      </c>
      <c r="Q41" s="39"/>
      <c r="R41" s="149">
        <v>6.25</v>
      </c>
      <c r="S41" s="97">
        <f>(E41*R41)</f>
        <v>3.125</v>
      </c>
    </row>
    <row r="42" spans="1:19" s="4" customFormat="1" ht="24" customHeight="1" thickBot="1">
      <c r="A42" s="99"/>
      <c r="B42" s="65"/>
      <c r="C42" s="45"/>
      <c r="D42" s="219" t="s">
        <v>23</v>
      </c>
      <c r="E42" s="238">
        <v>15</v>
      </c>
      <c r="F42" s="238">
        <v>15</v>
      </c>
      <c r="G42" s="10"/>
      <c r="H42" s="66">
        <v>1.155</v>
      </c>
      <c r="I42" s="66">
        <v>0.45</v>
      </c>
      <c r="J42" s="66">
        <v>7.47</v>
      </c>
      <c r="K42" s="66">
        <v>39.3</v>
      </c>
      <c r="L42" s="66">
        <v>0.0405</v>
      </c>
      <c r="M42" s="66">
        <v>0.0045</v>
      </c>
      <c r="N42" s="66"/>
      <c r="O42" s="66">
        <v>3</v>
      </c>
      <c r="P42" s="66">
        <v>0.297</v>
      </c>
      <c r="Q42" s="39"/>
      <c r="R42" s="72">
        <v>111.61</v>
      </c>
      <c r="S42" s="97">
        <f t="shared" si="2"/>
        <v>1.67415</v>
      </c>
    </row>
    <row r="43" spans="2:19" ht="24" customHeight="1" thickBot="1">
      <c r="B43" s="38"/>
      <c r="C43" s="61"/>
      <c r="D43" s="220" t="s">
        <v>166</v>
      </c>
      <c r="E43" s="237"/>
      <c r="F43" s="237"/>
      <c r="G43" s="9">
        <v>100</v>
      </c>
      <c r="H43" s="53">
        <f>H44+H45+H46+H47+H48</f>
        <v>1.9420000000000002</v>
      </c>
      <c r="I43" s="53">
        <f aca="true" t="shared" si="7" ref="I43:P43">I44+I45+I46+I47+I48</f>
        <v>1.6540000000000001</v>
      </c>
      <c r="J43" s="53">
        <f t="shared" si="7"/>
        <v>5.81</v>
      </c>
      <c r="K43" s="53">
        <f t="shared" si="7"/>
        <v>45.89</v>
      </c>
      <c r="L43" s="53">
        <f t="shared" si="7"/>
        <v>0.0354</v>
      </c>
      <c r="M43" s="53">
        <f t="shared" si="7"/>
        <v>0.054</v>
      </c>
      <c r="N43" s="53">
        <f t="shared" si="7"/>
        <v>61.239999999999995</v>
      </c>
      <c r="O43" s="53">
        <f t="shared" si="7"/>
        <v>46.760000000000005</v>
      </c>
      <c r="P43" s="53">
        <f t="shared" si="7"/>
        <v>5.454999999999999</v>
      </c>
      <c r="Q43" s="176" t="s">
        <v>309</v>
      </c>
      <c r="R43" s="68">
        <f>R44+R45+R46+R47+R48</f>
        <v>691</v>
      </c>
      <c r="S43" s="68">
        <f>S44+S45+S46+S47+S48</f>
        <v>4.526</v>
      </c>
    </row>
    <row r="44" spans="2:19" ht="24" customHeight="1" thickBot="1">
      <c r="B44" s="46"/>
      <c r="C44" s="47"/>
      <c r="D44" s="219" t="s">
        <v>31</v>
      </c>
      <c r="E44" s="238">
        <v>110</v>
      </c>
      <c r="F44" s="238">
        <v>88</v>
      </c>
      <c r="G44" s="10"/>
      <c r="H44" s="66">
        <v>1.58</v>
      </c>
      <c r="I44" s="66">
        <v>0.09</v>
      </c>
      <c r="J44" s="66">
        <v>4.14</v>
      </c>
      <c r="K44" s="66">
        <v>23.76</v>
      </c>
      <c r="L44" s="66">
        <v>0.03</v>
      </c>
      <c r="M44" s="66">
        <v>0.04</v>
      </c>
      <c r="N44" s="66">
        <v>60.72</v>
      </c>
      <c r="O44" s="66">
        <v>42.24</v>
      </c>
      <c r="P44" s="66">
        <v>5.28</v>
      </c>
      <c r="Q44" s="39"/>
      <c r="R44" s="72">
        <v>24</v>
      </c>
      <c r="S44" s="97">
        <f t="shared" si="2"/>
        <v>2.64</v>
      </c>
    </row>
    <row r="45" spans="2:19" ht="24" customHeight="1" thickBot="1">
      <c r="B45" s="46"/>
      <c r="C45" s="47"/>
      <c r="D45" s="219" t="s">
        <v>70</v>
      </c>
      <c r="E45" s="261">
        <v>5</v>
      </c>
      <c r="F45" s="261">
        <v>5</v>
      </c>
      <c r="G45" s="112"/>
      <c r="H45" s="66">
        <v>0.24</v>
      </c>
      <c r="I45" s="66"/>
      <c r="J45" s="66">
        <v>0.95</v>
      </c>
      <c r="K45" s="66">
        <v>4.95</v>
      </c>
      <c r="L45" s="66"/>
      <c r="M45" s="66">
        <v>0.008</v>
      </c>
      <c r="N45" s="66"/>
      <c r="O45" s="66">
        <v>1</v>
      </c>
      <c r="P45" s="66">
        <v>0.115</v>
      </c>
      <c r="Q45" s="39"/>
      <c r="R45" s="72">
        <v>130</v>
      </c>
      <c r="S45" s="97">
        <f t="shared" si="2"/>
        <v>0.65</v>
      </c>
    </row>
    <row r="46" spans="2:19" ht="24" customHeight="1" thickBot="1">
      <c r="B46" s="1"/>
      <c r="C46" s="3"/>
      <c r="D46" s="219" t="s">
        <v>67</v>
      </c>
      <c r="E46" s="238">
        <v>5</v>
      </c>
      <c r="F46" s="238">
        <v>4</v>
      </c>
      <c r="G46" s="10"/>
      <c r="H46" s="66">
        <v>0.056</v>
      </c>
      <c r="I46" s="66"/>
      <c r="J46" s="66">
        <v>0.364</v>
      </c>
      <c r="K46" s="66">
        <v>1.64</v>
      </c>
      <c r="L46" s="66"/>
      <c r="M46" s="66">
        <v>0.0008</v>
      </c>
      <c r="N46" s="66">
        <v>0.36</v>
      </c>
      <c r="O46" s="66">
        <v>1.24</v>
      </c>
      <c r="P46" s="66">
        <v>0.028</v>
      </c>
      <c r="Q46" s="39"/>
      <c r="R46" s="72">
        <v>25</v>
      </c>
      <c r="S46" s="97">
        <f t="shared" si="2"/>
        <v>0.125</v>
      </c>
    </row>
    <row r="47" spans="2:19" ht="24" customHeight="1" thickBot="1">
      <c r="B47" s="46"/>
      <c r="C47" s="47"/>
      <c r="D47" s="219" t="s">
        <v>30</v>
      </c>
      <c r="E47" s="238">
        <v>5</v>
      </c>
      <c r="F47" s="238">
        <v>4</v>
      </c>
      <c r="G47" s="10"/>
      <c r="H47" s="66">
        <v>0.052</v>
      </c>
      <c r="I47" s="66">
        <v>0.004</v>
      </c>
      <c r="J47" s="66">
        <v>0.336</v>
      </c>
      <c r="K47" s="66">
        <v>1.36</v>
      </c>
      <c r="L47" s="66">
        <v>0.0024</v>
      </c>
      <c r="M47" s="66">
        <v>0.0028</v>
      </c>
      <c r="N47" s="66">
        <v>0.16</v>
      </c>
      <c r="O47" s="66">
        <v>2.04</v>
      </c>
      <c r="P47" s="66">
        <v>0.028</v>
      </c>
      <c r="Q47" s="39"/>
      <c r="R47" s="72">
        <v>29</v>
      </c>
      <c r="S47" s="97">
        <f t="shared" si="2"/>
        <v>0.145</v>
      </c>
    </row>
    <row r="48" spans="2:19" ht="24" customHeight="1" thickBot="1">
      <c r="B48" s="46"/>
      <c r="C48" s="47"/>
      <c r="D48" s="219" t="s">
        <v>17</v>
      </c>
      <c r="E48" s="238">
        <v>2</v>
      </c>
      <c r="F48" s="238">
        <v>2</v>
      </c>
      <c r="G48" s="10"/>
      <c r="H48" s="66">
        <v>0.014</v>
      </c>
      <c r="I48" s="66">
        <v>1.56</v>
      </c>
      <c r="J48" s="66">
        <v>0.02</v>
      </c>
      <c r="K48" s="66">
        <v>14.18</v>
      </c>
      <c r="L48" s="66">
        <v>0.003</v>
      </c>
      <c r="M48" s="66">
        <v>0.0024</v>
      </c>
      <c r="N48" s="66"/>
      <c r="O48" s="66">
        <v>0.24</v>
      </c>
      <c r="P48" s="66">
        <v>0.004</v>
      </c>
      <c r="Q48" s="39"/>
      <c r="R48" s="72">
        <v>483</v>
      </c>
      <c r="S48" s="97">
        <f t="shared" si="2"/>
        <v>0.966</v>
      </c>
    </row>
    <row r="49" spans="1:19" s="4" customFormat="1" ht="24" customHeight="1" thickBot="1">
      <c r="A49" s="99"/>
      <c r="B49" s="38"/>
      <c r="C49" s="8"/>
      <c r="D49" s="220" t="s">
        <v>40</v>
      </c>
      <c r="E49" s="237">
        <v>40</v>
      </c>
      <c r="F49" s="237">
        <v>40</v>
      </c>
      <c r="G49" s="9">
        <v>40</v>
      </c>
      <c r="H49" s="53">
        <v>2.64</v>
      </c>
      <c r="I49" s="53">
        <v>0.48</v>
      </c>
      <c r="J49" s="53">
        <v>13.6</v>
      </c>
      <c r="K49" s="53">
        <v>72.4</v>
      </c>
      <c r="L49" s="53">
        <v>0.07</v>
      </c>
      <c r="M49" s="53">
        <v>0.03</v>
      </c>
      <c r="N49" s="53"/>
      <c r="O49" s="53">
        <v>14</v>
      </c>
      <c r="P49" s="53">
        <v>1.5</v>
      </c>
      <c r="Q49" s="176" t="s">
        <v>238</v>
      </c>
      <c r="R49" s="68">
        <v>60.23</v>
      </c>
      <c r="S49" s="98">
        <f t="shared" si="2"/>
        <v>2.4092</v>
      </c>
    </row>
    <row r="50" spans="2:19" ht="24" customHeight="1" thickBot="1">
      <c r="B50" s="38"/>
      <c r="C50" s="61"/>
      <c r="D50" s="220" t="s">
        <v>194</v>
      </c>
      <c r="E50" s="237"/>
      <c r="F50" s="237"/>
      <c r="G50" s="9">
        <v>200</v>
      </c>
      <c r="H50" s="53">
        <f>H51+H52</f>
        <v>0.42</v>
      </c>
      <c r="I50" s="53">
        <f aca="true" t="shared" si="8" ref="I50:P50">I51+I52</f>
        <v>0.02</v>
      </c>
      <c r="J50" s="53">
        <f t="shared" si="8"/>
        <v>19.05</v>
      </c>
      <c r="K50" s="53">
        <f t="shared" si="8"/>
        <v>74.05</v>
      </c>
      <c r="L50" s="53">
        <f t="shared" si="8"/>
        <v>0.01</v>
      </c>
      <c r="M50" s="53">
        <f t="shared" si="8"/>
        <v>0.02</v>
      </c>
      <c r="N50" s="53">
        <f t="shared" si="8"/>
        <v>0</v>
      </c>
      <c r="O50" s="53">
        <f t="shared" si="8"/>
        <v>13.100000000000001</v>
      </c>
      <c r="P50" s="53">
        <f t="shared" si="8"/>
        <v>0.345</v>
      </c>
      <c r="Q50" s="176" t="s">
        <v>282</v>
      </c>
      <c r="R50" s="68">
        <f>R51+R52</f>
        <v>513</v>
      </c>
      <c r="S50" s="68">
        <f>S51+S52</f>
        <v>4.559</v>
      </c>
    </row>
    <row r="51" spans="2:19" ht="24" customHeight="1" thickBot="1">
      <c r="B51" s="46"/>
      <c r="C51" s="47"/>
      <c r="D51" s="219" t="s">
        <v>195</v>
      </c>
      <c r="E51" s="238">
        <v>8</v>
      </c>
      <c r="F51" s="238">
        <v>8</v>
      </c>
      <c r="G51" s="10"/>
      <c r="H51" s="66">
        <v>0.42</v>
      </c>
      <c r="I51" s="66">
        <v>0.02</v>
      </c>
      <c r="J51" s="66">
        <v>4.08</v>
      </c>
      <c r="K51" s="66">
        <v>17.2</v>
      </c>
      <c r="L51" s="66">
        <v>0.01</v>
      </c>
      <c r="M51" s="66">
        <v>0.02</v>
      </c>
      <c r="N51" s="66">
        <v>0</v>
      </c>
      <c r="O51" s="66">
        <v>12.8</v>
      </c>
      <c r="P51" s="66">
        <v>0.3</v>
      </c>
      <c r="Q51" s="39"/>
      <c r="R51" s="72">
        <v>448</v>
      </c>
      <c r="S51" s="97">
        <f t="shared" si="2"/>
        <v>3.584</v>
      </c>
    </row>
    <row r="52" spans="1:19" s="4" customFormat="1" ht="24" customHeight="1" thickBot="1">
      <c r="A52" s="99"/>
      <c r="B52" s="65"/>
      <c r="C52" s="45"/>
      <c r="D52" s="219" t="s">
        <v>21</v>
      </c>
      <c r="E52" s="238">
        <v>15</v>
      </c>
      <c r="F52" s="238">
        <v>15</v>
      </c>
      <c r="G52" s="10"/>
      <c r="H52" s="66"/>
      <c r="I52" s="66"/>
      <c r="J52" s="66">
        <v>14.97</v>
      </c>
      <c r="K52" s="66">
        <v>56.85</v>
      </c>
      <c r="L52" s="66"/>
      <c r="M52" s="66"/>
      <c r="N52" s="66"/>
      <c r="O52" s="66">
        <v>0.3</v>
      </c>
      <c r="P52" s="66">
        <v>0.045</v>
      </c>
      <c r="Q52" s="39"/>
      <c r="R52" s="72">
        <v>65</v>
      </c>
      <c r="S52" s="97">
        <f t="shared" si="2"/>
        <v>0.975</v>
      </c>
    </row>
    <row r="53" spans="1:19" s="4" customFormat="1" ht="24" customHeight="1" thickBot="1">
      <c r="A53" s="99"/>
      <c r="B53" s="38"/>
      <c r="C53" s="5" t="s">
        <v>41</v>
      </c>
      <c r="D53" s="218" t="s">
        <v>46</v>
      </c>
      <c r="E53" s="250"/>
      <c r="F53" s="250"/>
      <c r="G53" s="49">
        <v>200</v>
      </c>
      <c r="H53" s="83">
        <f>H54+H55</f>
        <v>3.64</v>
      </c>
      <c r="I53" s="83">
        <f aca="true" t="shared" si="9" ref="I53:P53">I54+I55</f>
        <v>4.16</v>
      </c>
      <c r="J53" s="83">
        <f t="shared" si="9"/>
        <v>16.09</v>
      </c>
      <c r="K53" s="83">
        <f t="shared" si="9"/>
        <v>144.7</v>
      </c>
      <c r="L53" s="83">
        <f t="shared" si="9"/>
        <v>0.052</v>
      </c>
      <c r="M53" s="83">
        <f t="shared" si="9"/>
        <v>0.195</v>
      </c>
      <c r="N53" s="83">
        <f t="shared" si="9"/>
        <v>1.95</v>
      </c>
      <c r="O53" s="83">
        <f t="shared" si="9"/>
        <v>161.39999999999998</v>
      </c>
      <c r="P53" s="83">
        <f t="shared" si="9"/>
        <v>0.29000000000000004</v>
      </c>
      <c r="Q53" s="189" t="s">
        <v>239</v>
      </c>
      <c r="R53" s="86">
        <f>R54+R55</f>
        <v>134.75</v>
      </c>
      <c r="S53" s="86">
        <f>S54+S55</f>
        <v>14.6</v>
      </c>
    </row>
    <row r="54" spans="2:19" ht="24" customHeight="1" thickBot="1">
      <c r="B54" s="46"/>
      <c r="C54" s="47"/>
      <c r="D54" s="219" t="s">
        <v>35</v>
      </c>
      <c r="E54" s="248">
        <v>200</v>
      </c>
      <c r="F54" s="317">
        <v>200</v>
      </c>
      <c r="G54" s="30"/>
      <c r="H54" s="77">
        <v>3.64</v>
      </c>
      <c r="I54" s="77">
        <v>4.16</v>
      </c>
      <c r="J54" s="77">
        <v>6.11</v>
      </c>
      <c r="K54" s="77">
        <v>106.8</v>
      </c>
      <c r="L54" s="77">
        <v>0.052</v>
      </c>
      <c r="M54" s="77">
        <v>0.195</v>
      </c>
      <c r="N54" s="77">
        <v>1.95</v>
      </c>
      <c r="O54" s="77">
        <v>161.2</v>
      </c>
      <c r="P54" s="77">
        <v>0.26</v>
      </c>
      <c r="Q54" s="39"/>
      <c r="R54" s="72">
        <v>69.75</v>
      </c>
      <c r="S54" s="97">
        <f t="shared" si="2"/>
        <v>13.95</v>
      </c>
    </row>
    <row r="55" spans="2:19" ht="24" customHeight="1" thickBot="1">
      <c r="B55" s="46"/>
      <c r="C55" s="47"/>
      <c r="D55" s="219" t="s">
        <v>18</v>
      </c>
      <c r="E55" s="238">
        <v>10</v>
      </c>
      <c r="F55" s="238">
        <v>10</v>
      </c>
      <c r="G55" s="133"/>
      <c r="H55" s="66"/>
      <c r="I55" s="66"/>
      <c r="J55" s="66">
        <v>9.98</v>
      </c>
      <c r="K55" s="66">
        <v>37.9</v>
      </c>
      <c r="L55" s="66"/>
      <c r="M55" s="66"/>
      <c r="N55" s="66"/>
      <c r="O55" s="66">
        <v>0.2</v>
      </c>
      <c r="P55" s="66">
        <v>0.03</v>
      </c>
      <c r="Q55" s="39"/>
      <c r="R55" s="72">
        <v>65</v>
      </c>
      <c r="S55" s="97">
        <f t="shared" si="2"/>
        <v>0.65</v>
      </c>
    </row>
    <row r="56" spans="2:19" ht="24" customHeight="1" thickBot="1">
      <c r="B56" s="38"/>
      <c r="C56" s="61"/>
      <c r="D56" s="220" t="s">
        <v>402</v>
      </c>
      <c r="E56" s="237">
        <v>60</v>
      </c>
      <c r="F56" s="237">
        <v>60</v>
      </c>
      <c r="G56" s="9">
        <v>60</v>
      </c>
      <c r="H56" s="53">
        <v>0.39</v>
      </c>
      <c r="I56" s="53">
        <v>0.864</v>
      </c>
      <c r="J56" s="53">
        <v>4.308</v>
      </c>
      <c r="K56" s="53">
        <v>238.8</v>
      </c>
      <c r="L56" s="53"/>
      <c r="M56" s="53"/>
      <c r="N56" s="53"/>
      <c r="O56" s="53"/>
      <c r="P56" s="53"/>
      <c r="Q56" s="176" t="s">
        <v>403</v>
      </c>
      <c r="R56" s="89">
        <v>155</v>
      </c>
      <c r="S56" s="98">
        <f t="shared" si="2"/>
        <v>9.3</v>
      </c>
    </row>
    <row r="57" spans="2:19" ht="23.25" customHeight="1" thickBot="1">
      <c r="B57" s="26"/>
      <c r="C57" s="2"/>
      <c r="D57" s="2" t="s">
        <v>47</v>
      </c>
      <c r="E57" s="133"/>
      <c r="F57" s="133"/>
      <c r="G57" s="133"/>
      <c r="H57" s="67">
        <f>H56+H53+H50+H49+H43+H35+H27+H23+H22+H19+H16+H9</f>
        <v>47.862</v>
      </c>
      <c r="I57" s="67">
        <f aca="true" t="shared" si="10" ref="I57:P57">I56+I53+I50+I49+I43+I35+I27+I23+I22+I19+I16+I9</f>
        <v>110.99799999999999</v>
      </c>
      <c r="J57" s="67">
        <f t="shared" si="10"/>
        <v>138.62500000000003</v>
      </c>
      <c r="K57" s="67">
        <f>K56+K53+K50+K49+K43+K35+K27+K23+K22+K19+K16+K9</f>
        <v>1559.71</v>
      </c>
      <c r="L57" s="67">
        <f t="shared" si="10"/>
        <v>0.7936</v>
      </c>
      <c r="M57" s="67">
        <f t="shared" si="10"/>
        <v>1.0604</v>
      </c>
      <c r="N57" s="67">
        <f t="shared" si="10"/>
        <v>76.19</v>
      </c>
      <c r="O57" s="67">
        <f t="shared" si="10"/>
        <v>389.66499999999996</v>
      </c>
      <c r="P57" s="67">
        <f t="shared" si="10"/>
        <v>13.133</v>
      </c>
      <c r="Q57" s="177"/>
      <c r="R57" s="70">
        <f>R56+R53+R50+R49+R43+R35+R27+R23+R22+R19+R16+R9</f>
        <v>6177.799999999999</v>
      </c>
      <c r="S57" s="70">
        <f>S56+S53+S50+S49+S43+S35+S27+S23+S22+S19+S16+S9</f>
        <v>99.93384999999999</v>
      </c>
    </row>
    <row r="58" spans="2:19" ht="15"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81"/>
      <c r="R58" s="119"/>
      <c r="S58" s="119"/>
    </row>
    <row r="59" spans="2:19" ht="15"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81"/>
      <c r="R59" s="119"/>
      <c r="S59" s="119"/>
    </row>
    <row r="60" spans="2:19" ht="15"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81"/>
      <c r="R60" s="119"/>
      <c r="S60" s="119"/>
    </row>
    <row r="61" spans="2:19" ht="15"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81"/>
      <c r="R61" s="119"/>
      <c r="S61" s="119"/>
    </row>
    <row r="62" spans="2:19" ht="15.75" thickBot="1"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81"/>
      <c r="R62" s="119"/>
      <c r="S62" s="119"/>
    </row>
    <row r="63" spans="2:19" ht="31.5" customHeight="1" thickBot="1">
      <c r="B63" s="328" t="s">
        <v>1</v>
      </c>
      <c r="C63" s="328" t="s">
        <v>55</v>
      </c>
      <c r="D63" s="328" t="s">
        <v>56</v>
      </c>
      <c r="E63" s="328" t="s">
        <v>2</v>
      </c>
      <c r="F63" s="328" t="s">
        <v>3</v>
      </c>
      <c r="G63" s="328" t="s">
        <v>51</v>
      </c>
      <c r="H63" s="337" t="s">
        <v>4</v>
      </c>
      <c r="I63" s="346"/>
      <c r="J63" s="347"/>
      <c r="K63" s="328" t="s">
        <v>98</v>
      </c>
      <c r="L63" s="337" t="s">
        <v>53</v>
      </c>
      <c r="M63" s="346"/>
      <c r="N63" s="347"/>
      <c r="O63" s="337" t="s">
        <v>99</v>
      </c>
      <c r="P63" s="347"/>
      <c r="Q63" s="333" t="s">
        <v>229</v>
      </c>
      <c r="R63" s="337" t="s">
        <v>5</v>
      </c>
      <c r="S63" s="354" t="s">
        <v>50</v>
      </c>
    </row>
    <row r="64" spans="2:19" ht="15" customHeight="1" thickBot="1">
      <c r="B64" s="331"/>
      <c r="C64" s="331"/>
      <c r="D64" s="331"/>
      <c r="E64" s="331"/>
      <c r="F64" s="331"/>
      <c r="G64" s="329"/>
      <c r="H64" s="348"/>
      <c r="I64" s="349"/>
      <c r="J64" s="350"/>
      <c r="K64" s="329"/>
      <c r="L64" s="348"/>
      <c r="M64" s="349"/>
      <c r="N64" s="350"/>
      <c r="O64" s="348"/>
      <c r="P64" s="350"/>
      <c r="Q64" s="334"/>
      <c r="R64" s="348"/>
      <c r="S64" s="354"/>
    </row>
    <row r="65" spans="2:19" ht="15" customHeight="1" thickBot="1">
      <c r="B65" s="331"/>
      <c r="C65" s="331"/>
      <c r="D65" s="331"/>
      <c r="E65" s="331"/>
      <c r="F65" s="331"/>
      <c r="G65" s="329"/>
      <c r="H65" s="348"/>
      <c r="I65" s="349"/>
      <c r="J65" s="350"/>
      <c r="K65" s="329"/>
      <c r="L65" s="348"/>
      <c r="M65" s="349"/>
      <c r="N65" s="350"/>
      <c r="O65" s="348"/>
      <c r="P65" s="350"/>
      <c r="Q65" s="334"/>
      <c r="R65" s="348"/>
      <c r="S65" s="354"/>
    </row>
    <row r="66" spans="2:19" ht="15" customHeight="1" thickBot="1">
      <c r="B66" s="331"/>
      <c r="C66" s="331"/>
      <c r="D66" s="331"/>
      <c r="E66" s="331"/>
      <c r="F66" s="331"/>
      <c r="G66" s="329"/>
      <c r="H66" s="348"/>
      <c r="I66" s="349"/>
      <c r="J66" s="350"/>
      <c r="K66" s="329"/>
      <c r="L66" s="348"/>
      <c r="M66" s="349"/>
      <c r="N66" s="350"/>
      <c r="O66" s="348"/>
      <c r="P66" s="350"/>
      <c r="Q66" s="334"/>
      <c r="R66" s="348"/>
      <c r="S66" s="354"/>
    </row>
    <row r="67" spans="2:19" ht="21.75" customHeight="1" thickBot="1">
      <c r="B67" s="332"/>
      <c r="C67" s="332"/>
      <c r="D67" s="332"/>
      <c r="E67" s="332"/>
      <c r="F67" s="332"/>
      <c r="G67" s="330"/>
      <c r="H67" s="351"/>
      <c r="I67" s="352"/>
      <c r="J67" s="353"/>
      <c r="K67" s="330"/>
      <c r="L67" s="351"/>
      <c r="M67" s="352"/>
      <c r="N67" s="353"/>
      <c r="O67" s="351"/>
      <c r="P67" s="353"/>
      <c r="Q67" s="335"/>
      <c r="R67" s="351"/>
      <c r="S67" s="354"/>
    </row>
    <row r="68" spans="2:19" ht="15.75" thickBot="1">
      <c r="B68" s="131"/>
      <c r="C68" s="133"/>
      <c r="D68" s="133"/>
      <c r="E68" s="133"/>
      <c r="F68" s="133"/>
      <c r="G68" s="133"/>
      <c r="H68" s="133" t="s">
        <v>6</v>
      </c>
      <c r="I68" s="133" t="s">
        <v>7</v>
      </c>
      <c r="J68" s="133" t="s">
        <v>8</v>
      </c>
      <c r="K68" s="133"/>
      <c r="L68" s="133" t="s">
        <v>9</v>
      </c>
      <c r="M68" s="133" t="s">
        <v>10</v>
      </c>
      <c r="N68" s="133" t="s">
        <v>11</v>
      </c>
      <c r="O68" s="133" t="s">
        <v>12</v>
      </c>
      <c r="P68" s="133" t="s">
        <v>13</v>
      </c>
      <c r="Q68" s="188"/>
      <c r="R68" s="132"/>
      <c r="S68" s="28"/>
    </row>
    <row r="69" spans="2:19" ht="39.75" customHeight="1" thickBot="1">
      <c r="B69" s="38"/>
      <c r="C69" s="5" t="s">
        <v>48</v>
      </c>
      <c r="D69" s="218" t="s">
        <v>292</v>
      </c>
      <c r="E69" s="48"/>
      <c r="F69" s="48"/>
      <c r="G69" s="49">
        <v>200</v>
      </c>
      <c r="H69" s="68">
        <f aca="true" t="shared" si="11" ref="H69:R69">SUM(H70:H73)</f>
        <v>5.284</v>
      </c>
      <c r="I69" s="68">
        <f t="shared" si="11"/>
        <v>4.765</v>
      </c>
      <c r="J69" s="68">
        <f t="shared" si="11"/>
        <v>31.855</v>
      </c>
      <c r="K69" s="68">
        <f t="shared" si="11"/>
        <v>157.94</v>
      </c>
      <c r="L69" s="68">
        <f t="shared" si="11"/>
        <v>2.789</v>
      </c>
      <c r="M69" s="68">
        <f t="shared" si="11"/>
        <v>0.6874</v>
      </c>
      <c r="N69" s="68">
        <f t="shared" si="11"/>
        <v>1.35</v>
      </c>
      <c r="O69" s="68">
        <f t="shared" si="11"/>
        <v>111.915</v>
      </c>
      <c r="P69" s="68">
        <f t="shared" si="11"/>
        <v>2.439</v>
      </c>
      <c r="Q69" s="68">
        <v>103</v>
      </c>
      <c r="R69" s="68">
        <f t="shared" si="11"/>
        <v>697.75</v>
      </c>
      <c r="S69" s="68">
        <f>SUM(S70:S73)</f>
        <v>5.0912500000000005</v>
      </c>
    </row>
    <row r="70" spans="2:19" ht="24" customHeight="1" thickBot="1">
      <c r="B70" s="1"/>
      <c r="C70" s="3"/>
      <c r="D70" s="223" t="s">
        <v>16</v>
      </c>
      <c r="E70" s="238">
        <v>25</v>
      </c>
      <c r="F70" s="238">
        <v>25</v>
      </c>
      <c r="G70" s="313"/>
      <c r="H70" s="66">
        <v>2.75</v>
      </c>
      <c r="I70" s="66">
        <v>0.325</v>
      </c>
      <c r="J70" s="66">
        <v>17.625</v>
      </c>
      <c r="K70" s="66">
        <v>84.5</v>
      </c>
      <c r="L70" s="66">
        <v>2.75</v>
      </c>
      <c r="M70" s="66">
        <v>0.55</v>
      </c>
      <c r="N70" s="66"/>
      <c r="O70" s="66">
        <v>0.475</v>
      </c>
      <c r="P70" s="66">
        <v>2.225</v>
      </c>
      <c r="Q70" s="39"/>
      <c r="R70" s="73">
        <v>80</v>
      </c>
      <c r="S70" s="103">
        <f>(E70*R70)/1000</f>
        <v>2</v>
      </c>
    </row>
    <row r="71" spans="2:19" ht="24" customHeight="1" thickBot="1">
      <c r="B71" s="1"/>
      <c r="C71" s="3"/>
      <c r="D71" s="223" t="s">
        <v>18</v>
      </c>
      <c r="E71" s="238">
        <v>10</v>
      </c>
      <c r="F71" s="238">
        <v>10</v>
      </c>
      <c r="G71" s="313"/>
      <c r="H71" s="66"/>
      <c r="I71" s="66"/>
      <c r="J71" s="66">
        <v>9.98</v>
      </c>
      <c r="K71" s="66">
        <v>37.9</v>
      </c>
      <c r="L71" s="66"/>
      <c r="M71" s="66"/>
      <c r="N71" s="66"/>
      <c r="O71" s="66">
        <v>0.2</v>
      </c>
      <c r="P71" s="66">
        <v>0.03</v>
      </c>
      <c r="Q71" s="39"/>
      <c r="R71" s="75">
        <v>65</v>
      </c>
      <c r="S71" s="103">
        <f>(E71*R71)/1000</f>
        <v>0.65</v>
      </c>
    </row>
    <row r="72" spans="2:19" ht="24" customHeight="1" hidden="1" thickBot="1">
      <c r="B72" s="1"/>
      <c r="C72" s="3"/>
      <c r="D72" s="223" t="s">
        <v>17</v>
      </c>
      <c r="E72" s="238">
        <v>0</v>
      </c>
      <c r="F72" s="238">
        <v>0</v>
      </c>
      <c r="G72" s="313"/>
      <c r="H72" s="66">
        <v>0.014</v>
      </c>
      <c r="I72" s="66">
        <v>1.56</v>
      </c>
      <c r="J72" s="66">
        <v>0.02</v>
      </c>
      <c r="K72" s="66">
        <v>14.18</v>
      </c>
      <c r="L72" s="66">
        <v>0.003</v>
      </c>
      <c r="M72" s="66">
        <v>0.0024</v>
      </c>
      <c r="N72" s="66"/>
      <c r="O72" s="66">
        <v>0.24</v>
      </c>
      <c r="P72" s="66">
        <v>0.004</v>
      </c>
      <c r="Q72" s="39"/>
      <c r="R72" s="72">
        <v>483</v>
      </c>
      <c r="S72" s="103">
        <f>(E72*R72)/1000</f>
        <v>0</v>
      </c>
    </row>
    <row r="73" spans="2:19" ht="24" customHeight="1" thickBot="1">
      <c r="B73" s="1"/>
      <c r="C73" s="3"/>
      <c r="D73" s="223" t="s">
        <v>35</v>
      </c>
      <c r="E73" s="245">
        <v>35</v>
      </c>
      <c r="F73" s="238">
        <v>35</v>
      </c>
      <c r="G73" s="322"/>
      <c r="H73" s="88">
        <v>2.52</v>
      </c>
      <c r="I73" s="88">
        <v>2.88</v>
      </c>
      <c r="J73" s="88">
        <v>4.23</v>
      </c>
      <c r="K73" s="88">
        <v>21.36</v>
      </c>
      <c r="L73" s="88">
        <v>0.036</v>
      </c>
      <c r="M73" s="88">
        <v>0.135</v>
      </c>
      <c r="N73" s="88">
        <v>1.35</v>
      </c>
      <c r="O73" s="88">
        <v>111</v>
      </c>
      <c r="P73" s="88">
        <v>0.18</v>
      </c>
      <c r="Q73" s="39"/>
      <c r="R73" s="75">
        <v>69.75</v>
      </c>
      <c r="S73" s="103">
        <f>(E73*R73)/1000</f>
        <v>2.44125</v>
      </c>
    </row>
    <row r="74" spans="2:19" ht="26.25" customHeight="1" thickBot="1">
      <c r="B74" s="26"/>
      <c r="C74" s="27"/>
      <c r="D74" s="2" t="s">
        <v>47</v>
      </c>
      <c r="E74" s="133"/>
      <c r="F74" s="133"/>
      <c r="G74" s="133"/>
      <c r="H74" s="70">
        <f aca="true" t="shared" si="12" ref="H74:P74">H69</f>
        <v>5.284</v>
      </c>
      <c r="I74" s="70">
        <f t="shared" si="12"/>
        <v>4.765</v>
      </c>
      <c r="J74" s="70">
        <f t="shared" si="12"/>
        <v>31.855</v>
      </c>
      <c r="K74" s="70">
        <f t="shared" si="12"/>
        <v>157.94</v>
      </c>
      <c r="L74" s="70">
        <f t="shared" si="12"/>
        <v>2.789</v>
      </c>
      <c r="M74" s="70">
        <f t="shared" si="12"/>
        <v>0.6874</v>
      </c>
      <c r="N74" s="70">
        <f t="shared" si="12"/>
        <v>1.35</v>
      </c>
      <c r="O74" s="70">
        <f t="shared" si="12"/>
        <v>111.915</v>
      </c>
      <c r="P74" s="70">
        <f t="shared" si="12"/>
        <v>2.439</v>
      </c>
      <c r="Q74" s="70"/>
      <c r="R74" s="70">
        <f>R69</f>
        <v>697.75</v>
      </c>
      <c r="S74" s="70">
        <f>S69</f>
        <v>5.0912500000000005</v>
      </c>
    </row>
    <row r="75" spans="2:19" ht="15"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81"/>
      <c r="R75" s="137"/>
      <c r="S75" s="138"/>
    </row>
    <row r="76" spans="2:19" ht="15"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81"/>
      <c r="R76" s="119"/>
      <c r="S76" s="140"/>
    </row>
    <row r="77" spans="18:19" ht="17.25">
      <c r="R77" s="166" t="s">
        <v>228</v>
      </c>
      <c r="S77" s="167">
        <f>S74+S57</f>
        <v>105.0251</v>
      </c>
    </row>
  </sheetData>
  <sheetProtection/>
  <mergeCells count="27">
    <mergeCell ref="S3:S7"/>
    <mergeCell ref="B63:B67"/>
    <mergeCell ref="C63:C67"/>
    <mergeCell ref="D63:D67"/>
    <mergeCell ref="E63:E67"/>
    <mergeCell ref="F63:F67"/>
    <mergeCell ref="G63:G67"/>
    <mergeCell ref="H63:J67"/>
    <mergeCell ref="K63:K67"/>
    <mergeCell ref="L63:N67"/>
    <mergeCell ref="O63:P67"/>
    <mergeCell ref="R63:R67"/>
    <mergeCell ref="S63:S67"/>
    <mergeCell ref="Q63:Q67"/>
    <mergeCell ref="Q3:Q7"/>
    <mergeCell ref="B1:R1"/>
    <mergeCell ref="B3:B7"/>
    <mergeCell ref="C3:C7"/>
    <mergeCell ref="D3:D7"/>
    <mergeCell ref="E3:E7"/>
    <mergeCell ref="R3:R7"/>
    <mergeCell ref="F3:F7"/>
    <mergeCell ref="G3:G7"/>
    <mergeCell ref="H3:J7"/>
    <mergeCell ref="K3:K7"/>
    <mergeCell ref="L3:N7"/>
    <mergeCell ref="O3:P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8" r:id="rId1"/>
  <rowBreaks count="1" manualBreakCount="1">
    <brk id="37" max="1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S86"/>
  <sheetViews>
    <sheetView view="pageBreakPreview" zoomScale="80" zoomScaleSheetLayoutView="80" zoomScalePageLayoutView="0" workbookViewId="0" topLeftCell="A19">
      <selection activeCell="G40" sqref="G40"/>
    </sheetView>
  </sheetViews>
  <sheetFormatPr defaultColWidth="9.140625" defaultRowHeight="15"/>
  <cols>
    <col min="1" max="1" width="4.57421875" style="99" customWidth="1"/>
    <col min="2" max="2" width="7.8515625" style="99" customWidth="1"/>
    <col min="3" max="3" width="22.8515625" style="99" bestFit="1" customWidth="1"/>
    <col min="4" max="4" width="49.140625" style="99" bestFit="1" customWidth="1"/>
    <col min="5" max="5" width="10.28125" style="99" customWidth="1"/>
    <col min="6" max="6" width="9.28125" style="99" bestFit="1" customWidth="1"/>
    <col min="7" max="7" width="15.8515625" style="99" bestFit="1" customWidth="1"/>
    <col min="8" max="9" width="8.00390625" style="99" bestFit="1" customWidth="1"/>
    <col min="10" max="10" width="9.28125" style="99" bestFit="1" customWidth="1"/>
    <col min="11" max="11" width="18.140625" style="99" customWidth="1"/>
    <col min="12" max="13" width="6.7109375" style="99" customWidth="1"/>
    <col min="14" max="14" width="8.00390625" style="99" bestFit="1" customWidth="1"/>
    <col min="15" max="15" width="9.28125" style="99" bestFit="1" customWidth="1"/>
    <col min="16" max="16" width="8.00390625" style="99" bestFit="1" customWidth="1"/>
    <col min="17" max="17" width="9.140625" style="170" bestFit="1" customWidth="1"/>
    <col min="18" max="18" width="12.28125" style="99" bestFit="1" customWidth="1"/>
    <col min="19" max="19" width="9.8515625" style="99" bestFit="1" customWidth="1"/>
  </cols>
  <sheetData>
    <row r="1" spans="2:18" ht="24">
      <c r="B1" s="336" t="s">
        <v>148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</row>
    <row r="2" ht="18" thickBot="1">
      <c r="B2" s="43"/>
    </row>
    <row r="3" spans="2:19" ht="31.5" customHeight="1" thickBot="1">
      <c r="B3" s="328" t="s">
        <v>1</v>
      </c>
      <c r="C3" s="328" t="s">
        <v>55</v>
      </c>
      <c r="D3" s="328" t="s">
        <v>56</v>
      </c>
      <c r="E3" s="328" t="s">
        <v>2</v>
      </c>
      <c r="F3" s="328" t="s">
        <v>3</v>
      </c>
      <c r="G3" s="328" t="s">
        <v>51</v>
      </c>
      <c r="H3" s="337" t="s">
        <v>52</v>
      </c>
      <c r="I3" s="343"/>
      <c r="J3" s="338"/>
      <c r="K3" s="328" t="s">
        <v>98</v>
      </c>
      <c r="L3" s="337" t="s">
        <v>53</v>
      </c>
      <c r="M3" s="343"/>
      <c r="N3" s="338"/>
      <c r="O3" s="337" t="s">
        <v>99</v>
      </c>
      <c r="P3" s="338"/>
      <c r="Q3" s="333" t="s">
        <v>229</v>
      </c>
      <c r="R3" s="337" t="s">
        <v>5</v>
      </c>
      <c r="S3" s="354" t="s">
        <v>50</v>
      </c>
    </row>
    <row r="4" spans="2:19" ht="15" thickBot="1">
      <c r="B4" s="329"/>
      <c r="C4" s="329"/>
      <c r="D4" s="329"/>
      <c r="E4" s="329"/>
      <c r="F4" s="329"/>
      <c r="G4" s="329"/>
      <c r="H4" s="339"/>
      <c r="I4" s="344"/>
      <c r="J4" s="340"/>
      <c r="K4" s="329"/>
      <c r="L4" s="339"/>
      <c r="M4" s="344"/>
      <c r="N4" s="340"/>
      <c r="O4" s="339"/>
      <c r="P4" s="340"/>
      <c r="Q4" s="334"/>
      <c r="R4" s="339"/>
      <c r="S4" s="354"/>
    </row>
    <row r="5" spans="2:19" ht="15" thickBot="1">
      <c r="B5" s="329"/>
      <c r="C5" s="329"/>
      <c r="D5" s="329"/>
      <c r="E5" s="329"/>
      <c r="F5" s="329"/>
      <c r="G5" s="329"/>
      <c r="H5" s="339"/>
      <c r="I5" s="344"/>
      <c r="J5" s="340"/>
      <c r="K5" s="329"/>
      <c r="L5" s="339"/>
      <c r="M5" s="344"/>
      <c r="N5" s="340"/>
      <c r="O5" s="339"/>
      <c r="P5" s="340"/>
      <c r="Q5" s="334"/>
      <c r="R5" s="339"/>
      <c r="S5" s="354"/>
    </row>
    <row r="6" spans="2:19" ht="15" thickBot="1">
      <c r="B6" s="329"/>
      <c r="C6" s="329"/>
      <c r="D6" s="329"/>
      <c r="E6" s="329"/>
      <c r="F6" s="329"/>
      <c r="G6" s="329"/>
      <c r="H6" s="339"/>
      <c r="I6" s="344"/>
      <c r="J6" s="340"/>
      <c r="K6" s="329"/>
      <c r="L6" s="339"/>
      <c r="M6" s="344"/>
      <c r="N6" s="340"/>
      <c r="O6" s="339"/>
      <c r="P6" s="340"/>
      <c r="Q6" s="334"/>
      <c r="R6" s="339"/>
      <c r="S6" s="354"/>
    </row>
    <row r="7" spans="2:19" ht="15" thickBot="1">
      <c r="B7" s="330"/>
      <c r="C7" s="330"/>
      <c r="D7" s="330"/>
      <c r="E7" s="330"/>
      <c r="F7" s="330"/>
      <c r="G7" s="330"/>
      <c r="H7" s="341"/>
      <c r="I7" s="345"/>
      <c r="J7" s="342"/>
      <c r="K7" s="330"/>
      <c r="L7" s="341"/>
      <c r="M7" s="345"/>
      <c r="N7" s="342"/>
      <c r="O7" s="341"/>
      <c r="P7" s="342"/>
      <c r="Q7" s="335"/>
      <c r="R7" s="341"/>
      <c r="S7" s="354"/>
    </row>
    <row r="8" spans="2:19" ht="15.75" thickBot="1">
      <c r="B8" s="131"/>
      <c r="C8" s="133"/>
      <c r="D8" s="133"/>
      <c r="E8" s="133"/>
      <c r="F8" s="133"/>
      <c r="G8" s="133"/>
      <c r="H8" s="133" t="s">
        <v>6</v>
      </c>
      <c r="I8" s="133" t="s">
        <v>7</v>
      </c>
      <c r="J8" s="133" t="s">
        <v>8</v>
      </c>
      <c r="K8" s="133"/>
      <c r="L8" s="133" t="s">
        <v>9</v>
      </c>
      <c r="M8" s="133" t="s">
        <v>10</v>
      </c>
      <c r="N8" s="133" t="s">
        <v>11</v>
      </c>
      <c r="O8" s="133" t="s">
        <v>12</v>
      </c>
      <c r="P8" s="133" t="s">
        <v>13</v>
      </c>
      <c r="Q8" s="188"/>
      <c r="R8" s="132"/>
      <c r="S8" s="96"/>
    </row>
    <row r="9" spans="1:19" s="29" customFormat="1" ht="24" customHeight="1" thickBot="1">
      <c r="A9" s="102"/>
      <c r="B9" s="38"/>
      <c r="C9" s="5" t="s">
        <v>14</v>
      </c>
      <c r="D9" s="225" t="s">
        <v>167</v>
      </c>
      <c r="E9" s="141"/>
      <c r="F9" s="141"/>
      <c r="G9" s="115">
        <v>200</v>
      </c>
      <c r="H9" s="83">
        <f>H10+H11+H12+H13+H14</f>
        <v>6.035000000000001</v>
      </c>
      <c r="I9" s="83">
        <f aca="true" t="shared" si="0" ref="I9:P9">I10+I11+I12+I13+I14</f>
        <v>7.779999999999999</v>
      </c>
      <c r="J9" s="83">
        <f t="shared" si="0"/>
        <v>34.959999999999994</v>
      </c>
      <c r="K9" s="83">
        <f t="shared" si="0"/>
        <v>233.20000000000005</v>
      </c>
      <c r="L9" s="83">
        <f t="shared" si="0"/>
        <v>0.0535</v>
      </c>
      <c r="M9" s="83">
        <f t="shared" si="0"/>
        <v>0.35300000000000004</v>
      </c>
      <c r="N9" s="83">
        <f t="shared" si="0"/>
        <v>1.55</v>
      </c>
      <c r="O9" s="83">
        <f t="shared" si="0"/>
        <v>183.89999999999998</v>
      </c>
      <c r="P9" s="83">
        <f t="shared" si="0"/>
        <v>3.4299999999999993</v>
      </c>
      <c r="Q9" s="189" t="s">
        <v>319</v>
      </c>
      <c r="R9" s="86">
        <f>R10+R11+R12+R13+R14</f>
        <v>839.75</v>
      </c>
      <c r="S9" s="86">
        <f>S10+S11+S12+S13+S14</f>
        <v>12.2</v>
      </c>
    </row>
    <row r="10" spans="2:19" ht="24" customHeight="1" thickBot="1">
      <c r="B10" s="1"/>
      <c r="C10" s="3"/>
      <c r="D10" s="223" t="s">
        <v>35</v>
      </c>
      <c r="E10" s="238">
        <v>100</v>
      </c>
      <c r="F10" s="238">
        <v>100</v>
      </c>
      <c r="G10" s="323"/>
      <c r="H10" s="88">
        <v>2.52</v>
      </c>
      <c r="I10" s="88">
        <v>2.88</v>
      </c>
      <c r="J10" s="88">
        <v>4.23</v>
      </c>
      <c r="K10" s="88">
        <v>52.2</v>
      </c>
      <c r="L10" s="88">
        <v>0.036</v>
      </c>
      <c r="M10" s="88">
        <v>0.135</v>
      </c>
      <c r="N10" s="88">
        <v>1.35</v>
      </c>
      <c r="O10" s="88">
        <v>111</v>
      </c>
      <c r="P10" s="88">
        <v>0.18</v>
      </c>
      <c r="Q10" s="39"/>
      <c r="R10" s="72">
        <v>69.75</v>
      </c>
      <c r="S10" s="97">
        <f>(E10*R10)/1000</f>
        <v>6.975</v>
      </c>
    </row>
    <row r="11" spans="2:19" ht="24" customHeight="1" thickBot="1">
      <c r="B11" s="46"/>
      <c r="C11" s="47"/>
      <c r="D11" s="223" t="s">
        <v>81</v>
      </c>
      <c r="E11" s="261">
        <v>30</v>
      </c>
      <c r="F11" s="261">
        <v>30</v>
      </c>
      <c r="G11" s="111"/>
      <c r="H11" s="66">
        <v>3.45</v>
      </c>
      <c r="I11" s="66">
        <v>0.99</v>
      </c>
      <c r="J11" s="66">
        <v>19.95</v>
      </c>
      <c r="K11" s="66">
        <v>104.4</v>
      </c>
      <c r="L11" s="66"/>
      <c r="M11" s="66">
        <v>0.012</v>
      </c>
      <c r="N11" s="66"/>
      <c r="O11" s="66">
        <v>8.1</v>
      </c>
      <c r="P11" s="66">
        <v>0.81</v>
      </c>
      <c r="Q11" s="39"/>
      <c r="R11" s="72">
        <v>42</v>
      </c>
      <c r="S11" s="97">
        <f aca="true" t="shared" si="1" ref="S11:S61">(E11*R11)/1000</f>
        <v>1.26</v>
      </c>
    </row>
    <row r="12" spans="2:19" ht="24" customHeight="1" thickBot="1">
      <c r="B12" s="46"/>
      <c r="C12" s="47"/>
      <c r="D12" s="223" t="s">
        <v>116</v>
      </c>
      <c r="E12" s="238">
        <v>5</v>
      </c>
      <c r="F12" s="238">
        <v>5</v>
      </c>
      <c r="G12" s="10"/>
      <c r="H12" s="66">
        <v>0.03</v>
      </c>
      <c r="I12" s="66">
        <v>0.01</v>
      </c>
      <c r="J12" s="66">
        <v>0.75</v>
      </c>
      <c r="K12" s="88">
        <v>3.25</v>
      </c>
      <c r="L12" s="66">
        <v>0.01</v>
      </c>
      <c r="M12" s="66">
        <v>0.2</v>
      </c>
      <c r="N12" s="66">
        <v>0.2</v>
      </c>
      <c r="O12" s="66">
        <v>64</v>
      </c>
      <c r="P12" s="66">
        <v>2.4</v>
      </c>
      <c r="Q12" s="39"/>
      <c r="R12" s="72">
        <v>180</v>
      </c>
      <c r="S12" s="97">
        <f t="shared" si="1"/>
        <v>0.9</v>
      </c>
    </row>
    <row r="13" spans="1:19" s="4" customFormat="1" ht="24" customHeight="1" thickBot="1">
      <c r="A13" s="99"/>
      <c r="B13" s="65"/>
      <c r="C13" s="45"/>
      <c r="D13" s="223" t="s">
        <v>18</v>
      </c>
      <c r="E13" s="238">
        <v>10</v>
      </c>
      <c r="F13" s="238">
        <f>E13</f>
        <v>10</v>
      </c>
      <c r="G13" s="10"/>
      <c r="H13" s="66"/>
      <c r="I13" s="66"/>
      <c r="J13" s="66">
        <v>9.98</v>
      </c>
      <c r="K13" s="66">
        <v>37.9</v>
      </c>
      <c r="L13" s="66"/>
      <c r="M13" s="66"/>
      <c r="N13" s="66"/>
      <c r="O13" s="66">
        <v>0.2</v>
      </c>
      <c r="P13" s="66">
        <v>0.03</v>
      </c>
      <c r="Q13" s="39"/>
      <c r="R13" s="72">
        <v>65</v>
      </c>
      <c r="S13" s="97">
        <f t="shared" si="1"/>
        <v>0.65</v>
      </c>
    </row>
    <row r="14" spans="1:19" s="4" customFormat="1" ht="24" customHeight="1" thickBot="1">
      <c r="A14" s="99"/>
      <c r="B14" s="65"/>
      <c r="C14" s="45"/>
      <c r="D14" s="223" t="s">
        <v>17</v>
      </c>
      <c r="E14" s="238">
        <v>5</v>
      </c>
      <c r="F14" s="238">
        <f>E14</f>
        <v>5</v>
      </c>
      <c r="G14" s="302"/>
      <c r="H14" s="66">
        <v>0.035</v>
      </c>
      <c r="I14" s="66">
        <v>3.9</v>
      </c>
      <c r="J14" s="66">
        <v>0.05</v>
      </c>
      <c r="K14" s="66">
        <v>35.45</v>
      </c>
      <c r="L14" s="66">
        <v>0.0075</v>
      </c>
      <c r="M14" s="66">
        <v>0.006</v>
      </c>
      <c r="N14" s="66"/>
      <c r="O14" s="66">
        <v>0.6</v>
      </c>
      <c r="P14" s="66">
        <v>0.01</v>
      </c>
      <c r="Q14" s="39"/>
      <c r="R14" s="72">
        <v>483</v>
      </c>
      <c r="S14" s="97">
        <f t="shared" si="1"/>
        <v>2.415</v>
      </c>
    </row>
    <row r="15" spans="2:19" ht="24" customHeight="1" thickBot="1">
      <c r="B15" s="38"/>
      <c r="C15" s="61"/>
      <c r="D15" s="222" t="s">
        <v>226</v>
      </c>
      <c r="E15" s="264"/>
      <c r="F15" s="264"/>
      <c r="G15" s="116">
        <v>200</v>
      </c>
      <c r="H15" s="53">
        <f>H16+H18</f>
        <v>0.243</v>
      </c>
      <c r="I15" s="53">
        <f aca="true" t="shared" si="2" ref="I15:P15">I16+I18</f>
        <v>0.15</v>
      </c>
      <c r="J15" s="53">
        <f t="shared" si="2"/>
        <v>15.072000000000001</v>
      </c>
      <c r="K15" s="53">
        <f>SUM(K16:K18)</f>
        <v>80.04</v>
      </c>
      <c r="L15" s="53">
        <f t="shared" si="2"/>
        <v>0.067</v>
      </c>
      <c r="M15" s="53">
        <f t="shared" si="2"/>
        <v>0.11</v>
      </c>
      <c r="N15" s="53">
        <f t="shared" si="2"/>
        <v>0</v>
      </c>
      <c r="O15" s="53">
        <f t="shared" si="2"/>
        <v>0.43</v>
      </c>
      <c r="P15" s="53">
        <f t="shared" si="2"/>
        <v>1.265</v>
      </c>
      <c r="Q15" s="176" t="s">
        <v>304</v>
      </c>
      <c r="R15" s="68">
        <f>R16+R18+R17</f>
        <v>404.75</v>
      </c>
      <c r="S15" s="68">
        <f>S16+S18+S17</f>
        <v>3.6862500000000002</v>
      </c>
    </row>
    <row r="16" spans="2:19" ht="24" customHeight="1" thickBot="1">
      <c r="B16" s="46"/>
      <c r="C16" s="47"/>
      <c r="D16" s="223" t="s">
        <v>19</v>
      </c>
      <c r="E16" s="261">
        <v>1</v>
      </c>
      <c r="F16" s="261">
        <v>1</v>
      </c>
      <c r="G16" s="111"/>
      <c r="H16" s="66">
        <v>0.243</v>
      </c>
      <c r="I16" s="66">
        <v>0.15</v>
      </c>
      <c r="J16" s="66">
        <v>0.102</v>
      </c>
      <c r="K16" s="66">
        <v>2.89</v>
      </c>
      <c r="L16" s="66">
        <v>0.067</v>
      </c>
      <c r="M16" s="66">
        <v>0.11</v>
      </c>
      <c r="N16" s="66"/>
      <c r="O16" s="66">
        <v>0.13</v>
      </c>
      <c r="P16" s="66">
        <v>1.22</v>
      </c>
      <c r="Q16" s="39"/>
      <c r="R16" s="72">
        <v>270</v>
      </c>
      <c r="S16" s="97">
        <f t="shared" si="1"/>
        <v>0.27</v>
      </c>
    </row>
    <row r="17" spans="2:19" ht="24" customHeight="1" thickBot="1">
      <c r="B17" s="46"/>
      <c r="C17" s="47"/>
      <c r="D17" s="223" t="s">
        <v>35</v>
      </c>
      <c r="E17" s="261">
        <v>35</v>
      </c>
      <c r="F17" s="261">
        <v>35</v>
      </c>
      <c r="G17" s="111"/>
      <c r="H17" s="66">
        <v>0.98</v>
      </c>
      <c r="I17" s="66">
        <v>0.12</v>
      </c>
      <c r="J17" s="66">
        <v>1.645</v>
      </c>
      <c r="K17" s="66">
        <v>20.3</v>
      </c>
      <c r="L17" s="66">
        <v>0.014</v>
      </c>
      <c r="M17" s="66">
        <v>0.052</v>
      </c>
      <c r="N17" s="66">
        <v>0.525</v>
      </c>
      <c r="O17" s="66">
        <v>8.4</v>
      </c>
      <c r="P17" s="66">
        <v>0.07</v>
      </c>
      <c r="Q17" s="39"/>
      <c r="R17" s="72">
        <v>69.75</v>
      </c>
      <c r="S17" s="97">
        <f t="shared" si="1"/>
        <v>2.44125</v>
      </c>
    </row>
    <row r="18" spans="2:19" ht="24" customHeight="1" thickBot="1">
      <c r="B18" s="46"/>
      <c r="C18" s="47"/>
      <c r="D18" s="223" t="s">
        <v>21</v>
      </c>
      <c r="E18" s="261">
        <v>15</v>
      </c>
      <c r="F18" s="261">
        <v>15</v>
      </c>
      <c r="G18" s="111"/>
      <c r="H18" s="66"/>
      <c r="I18" s="66"/>
      <c r="J18" s="66">
        <v>14.97</v>
      </c>
      <c r="K18" s="66">
        <v>56.85</v>
      </c>
      <c r="L18" s="66"/>
      <c r="M18" s="66"/>
      <c r="N18" s="66"/>
      <c r="O18" s="66">
        <v>0.3</v>
      </c>
      <c r="P18" s="66">
        <v>0.045</v>
      </c>
      <c r="Q18" s="39"/>
      <c r="R18" s="72">
        <v>65</v>
      </c>
      <c r="S18" s="97">
        <f t="shared" si="1"/>
        <v>0.975</v>
      </c>
    </row>
    <row r="19" spans="1:19" s="4" customFormat="1" ht="24" customHeight="1" thickBot="1">
      <c r="A19" s="99"/>
      <c r="B19" s="38"/>
      <c r="C19" s="8"/>
      <c r="D19" s="222" t="s">
        <v>397</v>
      </c>
      <c r="E19" s="264"/>
      <c r="F19" s="264"/>
      <c r="G19" s="116">
        <v>37</v>
      </c>
      <c r="H19" s="53">
        <f>H20+H21</f>
        <v>2.41</v>
      </c>
      <c r="I19" s="53">
        <f aca="true" t="shared" si="3" ref="I19:O19">I20+I21</f>
        <v>5.24</v>
      </c>
      <c r="J19" s="53">
        <f t="shared" si="3"/>
        <v>16.24</v>
      </c>
      <c r="K19" s="53">
        <f t="shared" si="3"/>
        <v>123.53999999999999</v>
      </c>
      <c r="L19" s="53">
        <f t="shared" si="3"/>
        <v>0.091</v>
      </c>
      <c r="M19" s="53">
        <f t="shared" si="3"/>
        <v>0.089</v>
      </c>
      <c r="N19" s="53">
        <f t="shared" si="3"/>
        <v>0</v>
      </c>
      <c r="O19" s="53">
        <f t="shared" si="3"/>
        <v>14.4</v>
      </c>
      <c r="P19" s="53">
        <f>P20+P21</f>
        <v>0.604</v>
      </c>
      <c r="Q19" s="176" t="s">
        <v>231</v>
      </c>
      <c r="R19" s="68">
        <f>R20+R21</f>
        <v>1211.61</v>
      </c>
      <c r="S19" s="68">
        <f>S20+S21</f>
        <v>11.048300000000001</v>
      </c>
    </row>
    <row r="20" spans="2:19" ht="24" customHeight="1" thickBot="1">
      <c r="B20" s="46"/>
      <c r="C20" s="47"/>
      <c r="D20" s="223" t="s">
        <v>23</v>
      </c>
      <c r="E20" s="261">
        <v>30</v>
      </c>
      <c r="F20" s="261">
        <v>30</v>
      </c>
      <c r="G20" s="111"/>
      <c r="H20" s="66">
        <v>2.31</v>
      </c>
      <c r="I20" s="66">
        <v>0.9</v>
      </c>
      <c r="J20" s="66">
        <v>14.94</v>
      </c>
      <c r="K20" s="66">
        <v>78.6</v>
      </c>
      <c r="L20" s="66">
        <v>0.081</v>
      </c>
      <c r="M20" s="66">
        <v>0.009</v>
      </c>
      <c r="N20" s="66"/>
      <c r="O20" s="66">
        <v>6</v>
      </c>
      <c r="P20" s="66">
        <v>0.594</v>
      </c>
      <c r="Q20" s="39"/>
      <c r="R20" s="72">
        <v>111.61</v>
      </c>
      <c r="S20" s="97">
        <f t="shared" si="1"/>
        <v>3.3483</v>
      </c>
    </row>
    <row r="21" spans="2:19" ht="24" customHeight="1" thickBot="1">
      <c r="B21" s="1"/>
      <c r="C21" s="3"/>
      <c r="D21" s="223" t="s">
        <v>168</v>
      </c>
      <c r="E21" s="261">
        <v>7</v>
      </c>
      <c r="F21" s="261">
        <v>7</v>
      </c>
      <c r="G21" s="111"/>
      <c r="H21" s="66">
        <v>0.1</v>
      </c>
      <c r="I21" s="66">
        <v>4.34</v>
      </c>
      <c r="J21" s="66">
        <v>1.3</v>
      </c>
      <c r="K21" s="66">
        <v>44.94</v>
      </c>
      <c r="L21" s="66">
        <v>0.01</v>
      </c>
      <c r="M21" s="66">
        <v>0.08</v>
      </c>
      <c r="N21" s="66">
        <v>0</v>
      </c>
      <c r="O21" s="66">
        <v>8.4</v>
      </c>
      <c r="P21" s="66">
        <v>0.01</v>
      </c>
      <c r="Q21" s="39"/>
      <c r="R21" s="72">
        <v>1100</v>
      </c>
      <c r="S21" s="97">
        <f t="shared" si="1"/>
        <v>7.7</v>
      </c>
    </row>
    <row r="22" spans="1:19" s="4" customFormat="1" ht="23.25" customHeight="1" thickBot="1">
      <c r="A22" s="99"/>
      <c r="B22" s="38"/>
      <c r="C22" s="5" t="s">
        <v>24</v>
      </c>
      <c r="D22" s="225" t="s">
        <v>218</v>
      </c>
      <c r="E22" s="260">
        <v>80</v>
      </c>
      <c r="F22" s="260">
        <v>80</v>
      </c>
      <c r="G22" s="115">
        <v>80</v>
      </c>
      <c r="H22" s="83">
        <v>0.64</v>
      </c>
      <c r="I22" s="83">
        <v>0.24</v>
      </c>
      <c r="J22" s="83">
        <v>6.48</v>
      </c>
      <c r="K22" s="83">
        <v>32</v>
      </c>
      <c r="L22" s="83"/>
      <c r="M22" s="83"/>
      <c r="N22" s="83"/>
      <c r="O22" s="83"/>
      <c r="P22" s="83"/>
      <c r="Q22" s="189" t="s">
        <v>251</v>
      </c>
      <c r="R22" s="86">
        <v>158</v>
      </c>
      <c r="S22" s="98">
        <f t="shared" si="1"/>
        <v>12.64</v>
      </c>
    </row>
    <row r="23" spans="1:19" s="4" customFormat="1" ht="1.5" customHeight="1" hidden="1" thickBot="1">
      <c r="A23" s="99"/>
      <c r="B23" s="38"/>
      <c r="C23" s="5"/>
      <c r="D23" s="225"/>
      <c r="E23" s="260"/>
      <c r="F23" s="260"/>
      <c r="G23" s="115"/>
      <c r="H23" s="83"/>
      <c r="I23" s="83"/>
      <c r="J23" s="83"/>
      <c r="K23" s="83"/>
      <c r="L23" s="83"/>
      <c r="M23" s="83"/>
      <c r="N23" s="83"/>
      <c r="O23" s="83"/>
      <c r="P23" s="83"/>
      <c r="Q23" s="189"/>
      <c r="R23" s="86"/>
      <c r="S23" s="129">
        <f t="shared" si="1"/>
        <v>0</v>
      </c>
    </row>
    <row r="24" spans="1:19" s="4" customFormat="1" ht="24" customHeight="1" thickBot="1">
      <c r="A24" s="99"/>
      <c r="B24" s="38"/>
      <c r="C24" s="5" t="s">
        <v>26</v>
      </c>
      <c r="D24" s="225" t="s">
        <v>391</v>
      </c>
      <c r="E24" s="260"/>
      <c r="F24" s="260"/>
      <c r="G24" s="115">
        <v>40</v>
      </c>
      <c r="H24" s="83">
        <f aca="true" t="shared" si="4" ref="H24:P24">SUM(H25:H26)</f>
        <v>0.385</v>
      </c>
      <c r="I24" s="83">
        <f t="shared" si="4"/>
        <v>5.065</v>
      </c>
      <c r="J24" s="83">
        <f t="shared" si="4"/>
        <v>1.33</v>
      </c>
      <c r="K24" s="83">
        <f t="shared" si="4"/>
        <v>53</v>
      </c>
      <c r="L24" s="83">
        <f t="shared" si="4"/>
        <v>0.021</v>
      </c>
      <c r="M24" s="83">
        <f t="shared" si="4"/>
        <v>0.014</v>
      </c>
      <c r="N24" s="83">
        <f t="shared" si="4"/>
        <v>2.8</v>
      </c>
      <c r="O24" s="83">
        <f t="shared" si="4"/>
        <v>4.9</v>
      </c>
      <c r="P24" s="83">
        <f t="shared" si="4"/>
        <v>0.315</v>
      </c>
      <c r="Q24" s="189" t="s">
        <v>396</v>
      </c>
      <c r="R24" s="86">
        <f>R25+R26</f>
        <v>318</v>
      </c>
      <c r="S24" s="86">
        <f>S25+S26</f>
        <v>7.995</v>
      </c>
    </row>
    <row r="25" spans="2:19" ht="24" customHeight="1" thickBot="1">
      <c r="B25" s="46"/>
      <c r="C25" s="47"/>
      <c r="D25" s="280" t="s">
        <v>392</v>
      </c>
      <c r="E25" s="261">
        <v>40</v>
      </c>
      <c r="F25" s="261">
        <v>35</v>
      </c>
      <c r="G25" s="111"/>
      <c r="H25" s="66">
        <v>0.385</v>
      </c>
      <c r="I25" s="66">
        <v>0.07</v>
      </c>
      <c r="J25" s="66">
        <v>1.33</v>
      </c>
      <c r="K25" s="66">
        <v>8.05</v>
      </c>
      <c r="L25" s="66">
        <v>0.021</v>
      </c>
      <c r="M25" s="66">
        <v>0.014</v>
      </c>
      <c r="N25" s="66">
        <v>2.8</v>
      </c>
      <c r="O25" s="66">
        <v>4.9</v>
      </c>
      <c r="P25" s="66">
        <v>0.315</v>
      </c>
      <c r="Q25" s="39"/>
      <c r="R25" s="72">
        <v>183</v>
      </c>
      <c r="S25" s="97">
        <f t="shared" si="1"/>
        <v>7.32</v>
      </c>
    </row>
    <row r="26" spans="2:19" ht="24" customHeight="1" thickBot="1">
      <c r="B26" s="46"/>
      <c r="C26" s="47"/>
      <c r="D26" s="223" t="s">
        <v>202</v>
      </c>
      <c r="E26" s="238">
        <v>5</v>
      </c>
      <c r="F26" s="238">
        <v>5</v>
      </c>
      <c r="G26" s="10"/>
      <c r="H26" s="66">
        <v>0</v>
      </c>
      <c r="I26" s="66">
        <v>4.995</v>
      </c>
      <c r="J26" s="66">
        <v>0</v>
      </c>
      <c r="K26" s="66">
        <v>44.95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39"/>
      <c r="R26" s="72">
        <v>135</v>
      </c>
      <c r="S26" s="97">
        <f t="shared" si="1"/>
        <v>0.675</v>
      </c>
    </row>
    <row r="27" spans="2:19" ht="42" customHeight="1" thickBot="1">
      <c r="B27" s="52"/>
      <c r="C27" s="118"/>
      <c r="D27" s="220" t="s">
        <v>169</v>
      </c>
      <c r="E27" s="237"/>
      <c r="F27" s="237"/>
      <c r="G27" s="9">
        <v>250</v>
      </c>
      <c r="H27" s="53">
        <f>H28+H29+H30+H31+H32+H33+H34</f>
        <v>6.640000000000001</v>
      </c>
      <c r="I27" s="53">
        <f aca="true" t="shared" si="5" ref="I27:P27">I28+I29+I30+I31+I32+I33+I34</f>
        <v>6.22</v>
      </c>
      <c r="J27" s="53">
        <f t="shared" si="5"/>
        <v>13.898</v>
      </c>
      <c r="K27" s="53">
        <f t="shared" si="5"/>
        <v>140.92</v>
      </c>
      <c r="L27" s="53">
        <f t="shared" si="5"/>
        <v>0.0784</v>
      </c>
      <c r="M27" s="53">
        <f t="shared" si="5"/>
        <v>0.0518</v>
      </c>
      <c r="N27" s="53">
        <f t="shared" si="5"/>
        <v>0.52</v>
      </c>
      <c r="O27" s="53">
        <f t="shared" si="5"/>
        <v>43.04</v>
      </c>
      <c r="P27" s="53">
        <f t="shared" si="5"/>
        <v>1.1760000000000002</v>
      </c>
      <c r="Q27" s="176" t="s">
        <v>333</v>
      </c>
      <c r="R27" s="68">
        <f>R28+R29+R30+R31+R32+R33</f>
        <v>784.8</v>
      </c>
      <c r="S27" s="68">
        <f>SUM(S28:S33)</f>
        <v>6.046200000000001</v>
      </c>
    </row>
    <row r="28" spans="2:19" ht="24" customHeight="1" thickBot="1">
      <c r="B28" s="46"/>
      <c r="C28" s="47"/>
      <c r="D28" s="223" t="s">
        <v>29</v>
      </c>
      <c r="E28" s="296">
        <v>24</v>
      </c>
      <c r="F28" s="296">
        <v>24</v>
      </c>
      <c r="G28" s="277"/>
      <c r="H28" s="273">
        <v>4.368</v>
      </c>
      <c r="I28" s="273">
        <v>4.416</v>
      </c>
      <c r="J28" s="273">
        <v>0.168</v>
      </c>
      <c r="K28" s="273">
        <v>57.84</v>
      </c>
      <c r="L28" s="273">
        <v>0.019</v>
      </c>
      <c r="M28" s="273">
        <v>0.036</v>
      </c>
      <c r="N28" s="273">
        <v>0</v>
      </c>
      <c r="O28" s="273">
        <v>4.08</v>
      </c>
      <c r="P28" s="273">
        <v>0.384</v>
      </c>
      <c r="Q28" s="39"/>
      <c r="R28" s="72">
        <v>174.8</v>
      </c>
      <c r="S28" s="97">
        <f t="shared" si="1"/>
        <v>4.195200000000001</v>
      </c>
    </row>
    <row r="29" spans="2:19" ht="24" customHeight="1" thickBot="1">
      <c r="B29" s="46"/>
      <c r="C29" s="47"/>
      <c r="D29" s="223" t="s">
        <v>170</v>
      </c>
      <c r="E29" s="261">
        <v>10</v>
      </c>
      <c r="F29" s="261">
        <v>10</v>
      </c>
      <c r="G29" s="111"/>
      <c r="H29" s="66">
        <v>1.03</v>
      </c>
      <c r="I29" s="66">
        <v>0.1</v>
      </c>
      <c r="J29" s="66">
        <v>5.79</v>
      </c>
      <c r="K29" s="66">
        <v>32.8</v>
      </c>
      <c r="L29" s="66">
        <v>0.014</v>
      </c>
      <c r="M29" s="66">
        <v>0.004</v>
      </c>
      <c r="N29" s="66"/>
      <c r="O29" s="66">
        <v>2</v>
      </c>
      <c r="P29" s="66">
        <v>0.096</v>
      </c>
      <c r="Q29" s="39"/>
      <c r="R29" s="72">
        <v>50</v>
      </c>
      <c r="S29" s="97">
        <f t="shared" si="1"/>
        <v>0.5</v>
      </c>
    </row>
    <row r="30" spans="2:19" ht="24" customHeight="1" thickBot="1">
      <c r="B30" s="46"/>
      <c r="C30" s="47"/>
      <c r="D30" s="223" t="s">
        <v>67</v>
      </c>
      <c r="E30" s="261">
        <v>5</v>
      </c>
      <c r="F30" s="261">
        <v>4</v>
      </c>
      <c r="G30" s="111"/>
      <c r="H30" s="66">
        <v>0.056</v>
      </c>
      <c r="I30" s="66"/>
      <c r="J30" s="66">
        <v>0.364</v>
      </c>
      <c r="K30" s="66">
        <v>1.64</v>
      </c>
      <c r="L30" s="66"/>
      <c r="M30" s="66">
        <v>0.0008</v>
      </c>
      <c r="N30" s="66">
        <v>0.36</v>
      </c>
      <c r="O30" s="66">
        <v>1.24</v>
      </c>
      <c r="P30" s="66">
        <v>0.032</v>
      </c>
      <c r="Q30" s="39"/>
      <c r="R30" s="72">
        <v>25</v>
      </c>
      <c r="S30" s="97">
        <f t="shared" si="1"/>
        <v>0.125</v>
      </c>
    </row>
    <row r="31" spans="2:19" ht="24" customHeight="1" thickBot="1">
      <c r="B31" s="46"/>
      <c r="C31" s="47"/>
      <c r="D31" s="223" t="s">
        <v>65</v>
      </c>
      <c r="E31" s="261">
        <v>5</v>
      </c>
      <c r="F31" s="261">
        <v>4</v>
      </c>
      <c r="G31" s="111"/>
      <c r="H31" s="66">
        <v>0.052</v>
      </c>
      <c r="I31" s="66">
        <v>0.004</v>
      </c>
      <c r="J31" s="66">
        <v>0.336</v>
      </c>
      <c r="K31" s="66">
        <v>1.36</v>
      </c>
      <c r="L31" s="66">
        <v>0.0024</v>
      </c>
      <c r="M31" s="66">
        <v>0.003</v>
      </c>
      <c r="N31" s="66">
        <v>0.16</v>
      </c>
      <c r="O31" s="66">
        <v>2.04</v>
      </c>
      <c r="P31" s="66">
        <v>0.028</v>
      </c>
      <c r="Q31" s="39"/>
      <c r="R31" s="72">
        <v>29</v>
      </c>
      <c r="S31" s="97">
        <f t="shared" si="1"/>
        <v>0.145</v>
      </c>
    </row>
    <row r="32" spans="2:19" ht="24" customHeight="1" thickBot="1">
      <c r="B32" s="46"/>
      <c r="C32" s="47"/>
      <c r="D32" s="223" t="s">
        <v>17</v>
      </c>
      <c r="E32" s="261">
        <v>2</v>
      </c>
      <c r="F32" s="261">
        <v>2</v>
      </c>
      <c r="G32" s="111"/>
      <c r="H32" s="66">
        <v>0.014</v>
      </c>
      <c r="I32" s="66">
        <v>1.56</v>
      </c>
      <c r="J32" s="66">
        <v>0.02</v>
      </c>
      <c r="K32" s="66">
        <v>14.18</v>
      </c>
      <c r="L32" s="66">
        <v>0.003</v>
      </c>
      <c r="M32" s="66">
        <v>0.002</v>
      </c>
      <c r="N32" s="66"/>
      <c r="O32" s="66">
        <v>0.24</v>
      </c>
      <c r="P32" s="66">
        <v>0.004</v>
      </c>
      <c r="Q32" s="39"/>
      <c r="R32" s="72">
        <v>483</v>
      </c>
      <c r="S32" s="97">
        <f t="shared" si="1"/>
        <v>0.966</v>
      </c>
    </row>
    <row r="33" spans="2:19" ht="24" customHeight="1" thickBot="1">
      <c r="B33" s="46"/>
      <c r="C33" s="47"/>
      <c r="D33" s="223" t="s">
        <v>110</v>
      </c>
      <c r="E33" s="261">
        <v>5</v>
      </c>
      <c r="F33" s="261">
        <v>5</v>
      </c>
      <c r="G33" s="111"/>
      <c r="H33" s="66"/>
      <c r="I33" s="66"/>
      <c r="J33" s="66"/>
      <c r="K33" s="66"/>
      <c r="L33" s="66"/>
      <c r="M33" s="66"/>
      <c r="N33" s="66"/>
      <c r="O33" s="66">
        <v>29.44</v>
      </c>
      <c r="P33" s="66">
        <v>0.232</v>
      </c>
      <c r="Q33" s="39"/>
      <c r="R33" s="72">
        <v>23</v>
      </c>
      <c r="S33" s="97">
        <f t="shared" si="1"/>
        <v>0.115</v>
      </c>
    </row>
    <row r="34" spans="1:19" s="162" customFormat="1" ht="27" customHeight="1" thickBot="1">
      <c r="A34" s="161"/>
      <c r="B34" s="209"/>
      <c r="C34" s="217"/>
      <c r="D34" s="308" t="s">
        <v>320</v>
      </c>
      <c r="E34" s="305">
        <v>10</v>
      </c>
      <c r="F34" s="305">
        <v>10</v>
      </c>
      <c r="G34" s="306">
        <v>8</v>
      </c>
      <c r="H34" s="273">
        <v>1.12</v>
      </c>
      <c r="I34" s="273">
        <v>0.14</v>
      </c>
      <c r="J34" s="273">
        <v>7.22</v>
      </c>
      <c r="K34" s="273">
        <v>33.1</v>
      </c>
      <c r="L34" s="273">
        <v>0.04</v>
      </c>
      <c r="M34" s="273">
        <v>0.006</v>
      </c>
      <c r="N34" s="273"/>
      <c r="O34" s="273">
        <v>4</v>
      </c>
      <c r="P34" s="273">
        <v>0.4</v>
      </c>
      <c r="Q34" s="318" t="s">
        <v>321</v>
      </c>
      <c r="R34" s="307">
        <v>111.61</v>
      </c>
      <c r="S34" s="298">
        <f>(E34*R34)/1000</f>
        <v>1.1160999999999999</v>
      </c>
    </row>
    <row r="35" spans="2:19" ht="27.75" customHeight="1" thickBot="1">
      <c r="B35" s="38"/>
      <c r="C35" s="61"/>
      <c r="D35" s="222" t="s">
        <v>322</v>
      </c>
      <c r="E35" s="264"/>
      <c r="F35" s="264"/>
      <c r="G35" s="116">
        <v>60</v>
      </c>
      <c r="H35" s="53">
        <f>H36+H37+H38+H39</f>
        <v>11.041999999999998</v>
      </c>
      <c r="I35" s="53">
        <f aca="true" t="shared" si="6" ref="I35:P35">I36+I37+I38+I39</f>
        <v>12.604</v>
      </c>
      <c r="J35" s="53">
        <f t="shared" si="6"/>
        <v>1.1400000000000001</v>
      </c>
      <c r="K35" s="53">
        <f t="shared" si="6"/>
        <v>161.78</v>
      </c>
      <c r="L35" s="53">
        <f t="shared" si="6"/>
        <v>0.04700000000000001</v>
      </c>
      <c r="M35" s="53">
        <f t="shared" si="6"/>
        <v>0.1138</v>
      </c>
      <c r="N35" s="53">
        <f t="shared" si="6"/>
        <v>0.52</v>
      </c>
      <c r="O35" s="53">
        <f t="shared" si="6"/>
        <v>13.719999999999999</v>
      </c>
      <c r="P35" s="53">
        <f t="shared" si="6"/>
        <v>1.024</v>
      </c>
      <c r="Q35" s="176" t="s">
        <v>360</v>
      </c>
      <c r="R35" s="68">
        <f>R36+R37+R38+R39</f>
        <v>787.8</v>
      </c>
      <c r="S35" s="68">
        <f>S36+S37+S38+S39</f>
        <v>16.284</v>
      </c>
    </row>
    <row r="36" spans="1:19" s="4" customFormat="1" ht="24" customHeight="1" thickBot="1">
      <c r="A36" s="99"/>
      <c r="B36" s="65"/>
      <c r="C36" s="45"/>
      <c r="D36" s="223" t="s">
        <v>160</v>
      </c>
      <c r="E36" s="261">
        <v>60</v>
      </c>
      <c r="F36" s="261">
        <v>60</v>
      </c>
      <c r="G36" s="111"/>
      <c r="H36" s="66">
        <v>10.92</v>
      </c>
      <c r="I36" s="66">
        <v>11.04</v>
      </c>
      <c r="J36" s="66">
        <v>0.42</v>
      </c>
      <c r="K36" s="66">
        <v>144.6</v>
      </c>
      <c r="L36" s="66">
        <v>0.042</v>
      </c>
      <c r="M36" s="66">
        <v>0.09</v>
      </c>
      <c r="N36" s="66"/>
      <c r="O36" s="66">
        <v>10.2</v>
      </c>
      <c r="P36" s="66">
        <v>0.96</v>
      </c>
      <c r="Q36" s="187"/>
      <c r="R36" s="72">
        <v>250.8</v>
      </c>
      <c r="S36" s="97">
        <f t="shared" si="1"/>
        <v>15.048</v>
      </c>
    </row>
    <row r="37" spans="2:19" ht="24" customHeight="1" thickBot="1">
      <c r="B37" s="46"/>
      <c r="C37" s="47"/>
      <c r="D37" s="223" t="s">
        <v>65</v>
      </c>
      <c r="E37" s="261">
        <v>5</v>
      </c>
      <c r="F37" s="261">
        <v>4</v>
      </c>
      <c r="G37" s="112"/>
      <c r="H37" s="66">
        <v>0.052</v>
      </c>
      <c r="I37" s="66">
        <v>0.004</v>
      </c>
      <c r="J37" s="66">
        <v>0.336</v>
      </c>
      <c r="K37" s="66">
        <v>1.36</v>
      </c>
      <c r="L37" s="66">
        <v>0.002</v>
      </c>
      <c r="M37" s="66">
        <v>0.003</v>
      </c>
      <c r="N37" s="66">
        <v>0.16</v>
      </c>
      <c r="O37" s="66">
        <v>2.04</v>
      </c>
      <c r="P37" s="66">
        <v>0.028</v>
      </c>
      <c r="Q37" s="39"/>
      <c r="R37" s="72">
        <v>29</v>
      </c>
      <c r="S37" s="97">
        <f t="shared" si="1"/>
        <v>0.145</v>
      </c>
    </row>
    <row r="38" spans="2:19" ht="24" customHeight="1" thickBot="1">
      <c r="B38" s="46"/>
      <c r="C38" s="47"/>
      <c r="D38" s="223" t="s">
        <v>67</v>
      </c>
      <c r="E38" s="261">
        <v>5</v>
      </c>
      <c r="F38" s="261">
        <v>4</v>
      </c>
      <c r="G38" s="112"/>
      <c r="H38" s="66">
        <v>0.056</v>
      </c>
      <c r="I38" s="66"/>
      <c r="J38" s="66">
        <v>0.364</v>
      </c>
      <c r="K38" s="66">
        <v>1.64</v>
      </c>
      <c r="L38" s="66"/>
      <c r="M38" s="66">
        <v>0.0008</v>
      </c>
      <c r="N38" s="66">
        <v>0.36</v>
      </c>
      <c r="O38" s="66">
        <v>1.24</v>
      </c>
      <c r="P38" s="66">
        <v>0.032</v>
      </c>
      <c r="Q38" s="39"/>
      <c r="R38" s="72">
        <v>25</v>
      </c>
      <c r="S38" s="97">
        <f t="shared" si="1"/>
        <v>0.125</v>
      </c>
    </row>
    <row r="39" spans="2:19" ht="24" customHeight="1" thickBot="1">
      <c r="B39" s="46"/>
      <c r="C39" s="47"/>
      <c r="D39" s="223" t="s">
        <v>17</v>
      </c>
      <c r="E39" s="261">
        <v>2</v>
      </c>
      <c r="F39" s="261">
        <v>2</v>
      </c>
      <c r="G39" s="112"/>
      <c r="H39" s="66">
        <v>0.014</v>
      </c>
      <c r="I39" s="66">
        <v>1.56</v>
      </c>
      <c r="J39" s="66">
        <v>0.02</v>
      </c>
      <c r="K39" s="66">
        <v>14.18</v>
      </c>
      <c r="L39" s="66">
        <v>0.003</v>
      </c>
      <c r="M39" s="66">
        <v>0.02</v>
      </c>
      <c r="N39" s="66"/>
      <c r="O39" s="66">
        <v>0.24</v>
      </c>
      <c r="P39" s="66">
        <v>0.004</v>
      </c>
      <c r="Q39" s="39"/>
      <c r="R39" s="72">
        <v>483</v>
      </c>
      <c r="S39" s="97">
        <f t="shared" si="1"/>
        <v>0.966</v>
      </c>
    </row>
    <row r="40" spans="2:19" ht="24" customHeight="1" thickBot="1">
      <c r="B40" s="38"/>
      <c r="C40" s="61"/>
      <c r="D40" s="220" t="s">
        <v>272</v>
      </c>
      <c r="E40" s="237"/>
      <c r="F40" s="257"/>
      <c r="G40" s="9">
        <v>90</v>
      </c>
      <c r="H40" s="53">
        <f>H41+H42</f>
        <v>4.424</v>
      </c>
      <c r="I40" s="53">
        <f aca="true" t="shared" si="7" ref="I40:P40">I41+I42</f>
        <v>2.715</v>
      </c>
      <c r="J40" s="53">
        <f t="shared" si="7"/>
        <v>21.755</v>
      </c>
      <c r="K40" s="53">
        <f t="shared" si="7"/>
        <v>131.43</v>
      </c>
      <c r="L40" s="53">
        <f t="shared" si="7"/>
        <v>0.153</v>
      </c>
      <c r="M40" s="53">
        <f t="shared" si="7"/>
        <v>0.07200000000000001</v>
      </c>
      <c r="N40" s="53">
        <f t="shared" si="7"/>
        <v>0</v>
      </c>
      <c r="O40" s="53">
        <f t="shared" si="7"/>
        <v>7.24</v>
      </c>
      <c r="P40" s="53">
        <f t="shared" si="7"/>
        <v>2.331</v>
      </c>
      <c r="Q40" s="176" t="s">
        <v>273</v>
      </c>
      <c r="R40" s="68">
        <f>R41+R42</f>
        <v>743.66</v>
      </c>
      <c r="S40" s="68">
        <f>S41+S42</f>
        <v>4.09432</v>
      </c>
    </row>
    <row r="41" spans="2:19" ht="24" customHeight="1" thickBot="1">
      <c r="B41" s="46"/>
      <c r="C41" s="47"/>
      <c r="D41" s="219" t="s">
        <v>82</v>
      </c>
      <c r="E41" s="238">
        <v>35</v>
      </c>
      <c r="F41" s="255">
        <v>35</v>
      </c>
      <c r="G41" s="10"/>
      <c r="H41" s="66">
        <v>4.41</v>
      </c>
      <c r="I41" s="66">
        <v>1.155</v>
      </c>
      <c r="J41" s="66">
        <v>21.735</v>
      </c>
      <c r="K41" s="66">
        <v>117.25</v>
      </c>
      <c r="L41" s="66">
        <v>0.15</v>
      </c>
      <c r="M41" s="66">
        <v>0.07</v>
      </c>
      <c r="N41" s="66"/>
      <c r="O41" s="66">
        <v>7</v>
      </c>
      <c r="P41" s="66">
        <v>2.327</v>
      </c>
      <c r="Q41" s="39"/>
      <c r="R41" s="72">
        <v>79</v>
      </c>
      <c r="S41" s="97">
        <f t="shared" si="1"/>
        <v>2.765</v>
      </c>
    </row>
    <row r="42" spans="2:19" ht="24" customHeight="1" thickBot="1">
      <c r="B42" s="46"/>
      <c r="C42" s="47"/>
      <c r="D42" s="219" t="s">
        <v>17</v>
      </c>
      <c r="E42" s="238">
        <v>2</v>
      </c>
      <c r="F42" s="255">
        <v>2</v>
      </c>
      <c r="G42" s="10"/>
      <c r="H42" s="66">
        <v>0.014</v>
      </c>
      <c r="I42" s="66">
        <v>1.56</v>
      </c>
      <c r="J42" s="66">
        <v>0.02</v>
      </c>
      <c r="K42" s="66">
        <v>14.18</v>
      </c>
      <c r="L42" s="66">
        <v>0.003</v>
      </c>
      <c r="M42" s="66">
        <v>0.002</v>
      </c>
      <c r="N42" s="66"/>
      <c r="O42" s="66">
        <v>0.24</v>
      </c>
      <c r="P42" s="66">
        <v>0.004</v>
      </c>
      <c r="Q42" s="39"/>
      <c r="R42" s="72">
        <v>664.66</v>
      </c>
      <c r="S42" s="97">
        <f t="shared" si="1"/>
        <v>1.3293199999999998</v>
      </c>
    </row>
    <row r="43" spans="1:19" s="4" customFormat="1" ht="24" customHeight="1" thickBot="1">
      <c r="A43" s="99"/>
      <c r="B43" s="38"/>
      <c r="C43" s="8"/>
      <c r="D43" s="222" t="s">
        <v>40</v>
      </c>
      <c r="E43" s="264">
        <v>40</v>
      </c>
      <c r="F43" s="264">
        <v>40</v>
      </c>
      <c r="G43" s="116">
        <v>40</v>
      </c>
      <c r="H43" s="53">
        <v>2.64</v>
      </c>
      <c r="I43" s="53">
        <v>0.48</v>
      </c>
      <c r="J43" s="53">
        <v>13.68</v>
      </c>
      <c r="K43" s="53">
        <v>72.4</v>
      </c>
      <c r="L43" s="53">
        <v>0.072</v>
      </c>
      <c r="M43" s="53">
        <v>0.032</v>
      </c>
      <c r="N43" s="53"/>
      <c r="O43" s="53">
        <v>14</v>
      </c>
      <c r="P43" s="53">
        <v>1.56</v>
      </c>
      <c r="Q43" s="176" t="s">
        <v>238</v>
      </c>
      <c r="R43" s="68">
        <v>60.23</v>
      </c>
      <c r="S43" s="98">
        <f t="shared" si="1"/>
        <v>2.4092</v>
      </c>
    </row>
    <row r="44" spans="2:19" ht="24" customHeight="1" thickBot="1">
      <c r="B44" s="38"/>
      <c r="C44" s="61"/>
      <c r="D44" s="222" t="s">
        <v>209</v>
      </c>
      <c r="E44" s="264"/>
      <c r="F44" s="264"/>
      <c r="G44" s="116">
        <v>200</v>
      </c>
      <c r="H44" s="53">
        <f>H45+H46</f>
        <v>0.184</v>
      </c>
      <c r="I44" s="53">
        <f aca="true" t="shared" si="8" ref="I44:P44">I45+I46</f>
        <v>0.56</v>
      </c>
      <c r="J44" s="53">
        <f t="shared" si="8"/>
        <v>19.57</v>
      </c>
      <c r="K44" s="53">
        <f t="shared" si="8"/>
        <v>77.33</v>
      </c>
      <c r="L44" s="53">
        <f t="shared" si="8"/>
        <v>0.104</v>
      </c>
      <c r="M44" s="53">
        <f t="shared" si="8"/>
        <v>0.448</v>
      </c>
      <c r="N44" s="53">
        <f t="shared" si="8"/>
        <v>0.264</v>
      </c>
      <c r="O44" s="53">
        <f t="shared" si="8"/>
        <v>0.94</v>
      </c>
      <c r="P44" s="53">
        <f t="shared" si="8"/>
        <v>1.81</v>
      </c>
      <c r="Q44" s="176" t="s">
        <v>254</v>
      </c>
      <c r="R44" s="68">
        <f>R45+R46</f>
        <v>348</v>
      </c>
      <c r="S44" s="68">
        <f>S45+S46</f>
        <v>3.239</v>
      </c>
    </row>
    <row r="45" spans="2:19" ht="24" customHeight="1" thickBot="1">
      <c r="B45" s="46"/>
      <c r="C45" s="47"/>
      <c r="D45" s="223" t="s">
        <v>210</v>
      </c>
      <c r="E45" s="261">
        <v>8</v>
      </c>
      <c r="F45" s="261">
        <v>8</v>
      </c>
      <c r="G45" s="112"/>
      <c r="H45" s="66">
        <v>0.184</v>
      </c>
      <c r="I45" s="66">
        <v>0.56</v>
      </c>
      <c r="J45" s="66">
        <v>4.6</v>
      </c>
      <c r="K45" s="66">
        <v>20.48</v>
      </c>
      <c r="L45" s="66">
        <v>0.104</v>
      </c>
      <c r="M45" s="66">
        <v>0.448</v>
      </c>
      <c r="N45" s="66">
        <v>0.264</v>
      </c>
      <c r="O45" s="66">
        <v>0.64</v>
      </c>
      <c r="P45" s="66">
        <v>1.36</v>
      </c>
      <c r="Q45" s="39"/>
      <c r="R45" s="72">
        <v>283</v>
      </c>
      <c r="S45" s="97">
        <f t="shared" si="1"/>
        <v>2.264</v>
      </c>
    </row>
    <row r="46" spans="1:19" s="4" customFormat="1" ht="24" customHeight="1" thickBot="1">
      <c r="A46" s="99"/>
      <c r="B46" s="65"/>
      <c r="C46" s="45"/>
      <c r="D46" s="223" t="s">
        <v>21</v>
      </c>
      <c r="E46" s="261">
        <v>15</v>
      </c>
      <c r="F46" s="261">
        <v>15</v>
      </c>
      <c r="G46" s="112"/>
      <c r="H46" s="67"/>
      <c r="I46" s="67"/>
      <c r="J46" s="66">
        <v>14.97</v>
      </c>
      <c r="K46" s="66">
        <v>56.85</v>
      </c>
      <c r="L46" s="66"/>
      <c r="M46" s="66"/>
      <c r="N46" s="66"/>
      <c r="O46" s="66">
        <v>0.3</v>
      </c>
      <c r="P46" s="66">
        <v>0.45</v>
      </c>
      <c r="Q46" s="177"/>
      <c r="R46" s="72">
        <v>65</v>
      </c>
      <c r="S46" s="97">
        <f t="shared" si="1"/>
        <v>0.975</v>
      </c>
    </row>
    <row r="47" spans="1:19" s="4" customFormat="1" ht="24" customHeight="1" thickBot="1">
      <c r="A47" s="99"/>
      <c r="B47" s="38"/>
      <c r="C47" s="5" t="s">
        <v>41</v>
      </c>
      <c r="D47" s="225" t="s">
        <v>171</v>
      </c>
      <c r="E47" s="260"/>
      <c r="F47" s="260"/>
      <c r="G47" s="115">
        <v>60</v>
      </c>
      <c r="H47" s="83">
        <f>H48+H49+H50+H51</f>
        <v>15.508000000000001</v>
      </c>
      <c r="I47" s="83">
        <f aca="true" t="shared" si="9" ref="I47:P47">I48+I49+I50+I51</f>
        <v>3.6899999999999995</v>
      </c>
      <c r="J47" s="83">
        <f t="shared" si="9"/>
        <v>5.5120000000000005</v>
      </c>
      <c r="K47" s="83">
        <f t="shared" si="9"/>
        <v>115.92</v>
      </c>
      <c r="L47" s="83">
        <f t="shared" si="9"/>
        <v>0.10189999999999999</v>
      </c>
      <c r="M47" s="83">
        <f t="shared" si="9"/>
        <v>0.2138</v>
      </c>
      <c r="N47" s="83">
        <f t="shared" si="9"/>
        <v>0.36</v>
      </c>
      <c r="O47" s="83">
        <f t="shared" si="9"/>
        <v>16.439999999999998</v>
      </c>
      <c r="P47" s="83">
        <f t="shared" si="9"/>
        <v>1.3900000000000001</v>
      </c>
      <c r="Q47" s="189" t="s">
        <v>314</v>
      </c>
      <c r="R47" s="86">
        <f>R48+R49+R50+R51</f>
        <v>289.16</v>
      </c>
      <c r="S47" s="86">
        <f>S48+S49+S50+S51</f>
        <v>14.607099999999999</v>
      </c>
    </row>
    <row r="48" spans="2:19" ht="24" customHeight="1" thickBot="1">
      <c r="B48" s="46"/>
      <c r="C48" s="47"/>
      <c r="D48" s="223" t="s">
        <v>220</v>
      </c>
      <c r="E48" s="238">
        <v>70</v>
      </c>
      <c r="F48" s="238">
        <v>40</v>
      </c>
      <c r="G48" s="323"/>
      <c r="H48" s="66">
        <v>11.13</v>
      </c>
      <c r="I48" s="66">
        <v>0.63</v>
      </c>
      <c r="J48" s="66"/>
      <c r="K48" s="66">
        <v>50.4</v>
      </c>
      <c r="L48" s="66">
        <v>0.056</v>
      </c>
      <c r="M48" s="66">
        <v>0.105</v>
      </c>
      <c r="N48" s="66"/>
      <c r="O48" s="66"/>
      <c r="P48" s="66">
        <v>0.56</v>
      </c>
      <c r="Q48" s="39"/>
      <c r="R48" s="149">
        <v>146.3</v>
      </c>
      <c r="S48" s="97">
        <f t="shared" si="1"/>
        <v>10.241</v>
      </c>
    </row>
    <row r="49" spans="2:19" ht="24" customHeight="1" thickBot="1">
      <c r="B49" s="46"/>
      <c r="C49" s="47"/>
      <c r="D49" s="223" t="s">
        <v>43</v>
      </c>
      <c r="E49" s="261">
        <v>0.5</v>
      </c>
      <c r="F49" s="261">
        <v>0.5</v>
      </c>
      <c r="G49" s="112"/>
      <c r="H49" s="66">
        <v>3.048</v>
      </c>
      <c r="I49" s="66">
        <v>2.76</v>
      </c>
      <c r="J49" s="66">
        <v>0.168</v>
      </c>
      <c r="K49" s="66">
        <v>37.68</v>
      </c>
      <c r="L49" s="66">
        <v>0.0189</v>
      </c>
      <c r="M49" s="66">
        <v>0.105</v>
      </c>
      <c r="N49" s="66"/>
      <c r="O49" s="66">
        <v>13.2</v>
      </c>
      <c r="P49" s="66">
        <v>0.6</v>
      </c>
      <c r="Q49" s="39"/>
      <c r="R49" s="72">
        <v>6.25</v>
      </c>
      <c r="S49" s="97">
        <f>(E49*R49)</f>
        <v>3.125</v>
      </c>
    </row>
    <row r="50" spans="2:19" ht="24" customHeight="1" thickBot="1">
      <c r="B50" s="46"/>
      <c r="C50" s="47"/>
      <c r="D50" s="223" t="s">
        <v>67</v>
      </c>
      <c r="E50" s="261">
        <v>5</v>
      </c>
      <c r="F50" s="261">
        <v>4</v>
      </c>
      <c r="G50" s="112"/>
      <c r="H50" s="66">
        <v>0.56</v>
      </c>
      <c r="I50" s="66"/>
      <c r="J50" s="66">
        <v>0.364</v>
      </c>
      <c r="K50" s="66">
        <v>1.64</v>
      </c>
      <c r="L50" s="66"/>
      <c r="M50" s="66">
        <v>0.0008</v>
      </c>
      <c r="N50" s="66">
        <v>0.36</v>
      </c>
      <c r="O50" s="66">
        <v>1.24</v>
      </c>
      <c r="P50" s="66">
        <v>0.032</v>
      </c>
      <c r="Q50" s="39"/>
      <c r="R50" s="72">
        <v>25</v>
      </c>
      <c r="S50" s="97">
        <f t="shared" si="1"/>
        <v>0.125</v>
      </c>
    </row>
    <row r="51" spans="2:19" ht="24" customHeight="1" thickBot="1">
      <c r="B51" s="46"/>
      <c r="C51" s="47"/>
      <c r="D51" s="223" t="s">
        <v>23</v>
      </c>
      <c r="E51" s="261">
        <v>10</v>
      </c>
      <c r="F51" s="261">
        <v>10</v>
      </c>
      <c r="G51" s="111"/>
      <c r="H51" s="66">
        <v>0.77</v>
      </c>
      <c r="I51" s="66">
        <v>0.3</v>
      </c>
      <c r="J51" s="66">
        <v>4.98</v>
      </c>
      <c r="K51" s="66">
        <v>26.2</v>
      </c>
      <c r="L51" s="66">
        <v>0.027</v>
      </c>
      <c r="M51" s="66">
        <v>0.003</v>
      </c>
      <c r="N51" s="66"/>
      <c r="O51" s="66">
        <v>2</v>
      </c>
      <c r="P51" s="66">
        <v>0.198</v>
      </c>
      <c r="Q51" s="39"/>
      <c r="R51" s="72">
        <v>111.61</v>
      </c>
      <c r="S51" s="97">
        <f t="shared" si="1"/>
        <v>1.1160999999999999</v>
      </c>
    </row>
    <row r="52" spans="2:19" ht="24" customHeight="1" thickBot="1">
      <c r="B52" s="38"/>
      <c r="C52" s="61"/>
      <c r="D52" s="222" t="s">
        <v>172</v>
      </c>
      <c r="E52" s="264"/>
      <c r="F52" s="264"/>
      <c r="G52" s="116">
        <v>60</v>
      </c>
      <c r="H52" s="53">
        <f>H53+H54+H55+H56</f>
        <v>0.779</v>
      </c>
      <c r="I52" s="53">
        <f aca="true" t="shared" si="10" ref="I52:P52">I53+I54+I55+I56</f>
        <v>4.252</v>
      </c>
      <c r="J52" s="53">
        <f t="shared" si="10"/>
        <v>4.022</v>
      </c>
      <c r="K52" s="53">
        <f t="shared" si="10"/>
        <v>58.01</v>
      </c>
      <c r="L52" s="53">
        <f t="shared" si="10"/>
        <v>0.012</v>
      </c>
      <c r="M52" s="53">
        <f t="shared" si="10"/>
        <v>0.0077</v>
      </c>
      <c r="N52" s="53">
        <f t="shared" si="10"/>
        <v>0</v>
      </c>
      <c r="O52" s="53">
        <f t="shared" si="10"/>
        <v>6.460000000000001</v>
      </c>
      <c r="P52" s="53">
        <f t="shared" si="10"/>
        <v>0.124</v>
      </c>
      <c r="Q52" s="176" t="s">
        <v>323</v>
      </c>
      <c r="R52" s="68">
        <f>R53+R54+R55+R56</f>
        <v>520.55</v>
      </c>
      <c r="S52" s="68">
        <f>S53+S54+S55+S56</f>
        <v>2.1613</v>
      </c>
    </row>
    <row r="53" spans="2:19" ht="24" customHeight="1" thickBot="1">
      <c r="B53" s="46"/>
      <c r="C53" s="47"/>
      <c r="D53" s="223" t="s">
        <v>69</v>
      </c>
      <c r="E53" s="238">
        <v>6</v>
      </c>
      <c r="F53" s="238">
        <v>6</v>
      </c>
      <c r="G53" s="10"/>
      <c r="H53" s="66">
        <v>0.168</v>
      </c>
      <c r="I53" s="66">
        <v>1.2</v>
      </c>
      <c r="J53" s="66">
        <v>0.192</v>
      </c>
      <c r="K53" s="66">
        <v>12.36</v>
      </c>
      <c r="L53" s="66"/>
      <c r="M53" s="66">
        <v>0.0007</v>
      </c>
      <c r="N53" s="66"/>
      <c r="O53" s="66">
        <v>5.16</v>
      </c>
      <c r="P53" s="66">
        <v>0.018</v>
      </c>
      <c r="Q53" s="39"/>
      <c r="R53" s="72">
        <v>218.55</v>
      </c>
      <c r="S53" s="97">
        <f t="shared" si="1"/>
        <v>1.3113000000000001</v>
      </c>
    </row>
    <row r="54" spans="2:19" ht="24" customHeight="1" thickBot="1">
      <c r="B54" s="46"/>
      <c r="C54" s="47"/>
      <c r="D54" s="223" t="s">
        <v>70</v>
      </c>
      <c r="E54" s="261">
        <v>2</v>
      </c>
      <c r="F54" s="261">
        <v>2</v>
      </c>
      <c r="G54" s="111"/>
      <c r="H54" s="66">
        <v>0.096</v>
      </c>
      <c r="I54" s="66"/>
      <c r="J54" s="66">
        <v>0.38</v>
      </c>
      <c r="K54" s="66">
        <v>1.98</v>
      </c>
      <c r="L54" s="67"/>
      <c r="M54" s="66">
        <v>0.003</v>
      </c>
      <c r="N54" s="66"/>
      <c r="O54" s="66">
        <v>0.4</v>
      </c>
      <c r="P54" s="66">
        <v>0.046</v>
      </c>
      <c r="Q54" s="39"/>
      <c r="R54" s="72">
        <v>130</v>
      </c>
      <c r="S54" s="97">
        <f t="shared" si="1"/>
        <v>0.26</v>
      </c>
    </row>
    <row r="55" spans="2:19" ht="24" customHeight="1" thickBot="1">
      <c r="B55" s="46"/>
      <c r="C55" s="47"/>
      <c r="D55" s="223" t="s">
        <v>42</v>
      </c>
      <c r="E55" s="261">
        <v>5</v>
      </c>
      <c r="F55" s="261">
        <v>5</v>
      </c>
      <c r="G55" s="111"/>
      <c r="H55" s="66">
        <v>0.515</v>
      </c>
      <c r="I55" s="66">
        <v>0.055</v>
      </c>
      <c r="J55" s="66">
        <v>3.45</v>
      </c>
      <c r="K55" s="66">
        <v>16.7</v>
      </c>
      <c r="L55" s="66">
        <v>0.012</v>
      </c>
      <c r="M55" s="66">
        <v>0.004</v>
      </c>
      <c r="N55" s="66"/>
      <c r="O55" s="66">
        <v>0.9</v>
      </c>
      <c r="P55" s="66">
        <v>0.06</v>
      </c>
      <c r="Q55" s="39"/>
      <c r="R55" s="72">
        <v>37</v>
      </c>
      <c r="S55" s="97">
        <f t="shared" si="1"/>
        <v>0.185</v>
      </c>
    </row>
    <row r="56" spans="2:19" ht="24" customHeight="1" thickBot="1">
      <c r="B56" s="46"/>
      <c r="C56" s="47"/>
      <c r="D56" s="223" t="s">
        <v>28</v>
      </c>
      <c r="E56" s="261">
        <v>3</v>
      </c>
      <c r="F56" s="261">
        <v>3</v>
      </c>
      <c r="G56" s="111"/>
      <c r="H56" s="66"/>
      <c r="I56" s="66">
        <v>2.997</v>
      </c>
      <c r="J56" s="66"/>
      <c r="K56" s="66">
        <v>26.97</v>
      </c>
      <c r="L56" s="66"/>
      <c r="M56" s="66"/>
      <c r="N56" s="66"/>
      <c r="O56" s="66"/>
      <c r="P56" s="66"/>
      <c r="Q56" s="39"/>
      <c r="R56" s="72">
        <v>135</v>
      </c>
      <c r="S56" s="97">
        <f t="shared" si="1"/>
        <v>0.405</v>
      </c>
    </row>
    <row r="57" spans="2:19" ht="24" customHeight="1" thickBot="1">
      <c r="B57" s="38"/>
      <c r="C57" s="61"/>
      <c r="D57" s="222" t="s">
        <v>40</v>
      </c>
      <c r="E57" s="264">
        <v>20</v>
      </c>
      <c r="F57" s="264">
        <v>20</v>
      </c>
      <c r="G57" s="116">
        <v>20</v>
      </c>
      <c r="H57" s="53">
        <v>1.32</v>
      </c>
      <c r="I57" s="53">
        <v>0.24</v>
      </c>
      <c r="J57" s="53">
        <v>6.84</v>
      </c>
      <c r="K57" s="53">
        <v>36.2</v>
      </c>
      <c r="L57" s="53">
        <v>0.036</v>
      </c>
      <c r="M57" s="53">
        <v>0.016</v>
      </c>
      <c r="N57" s="53"/>
      <c r="O57" s="53">
        <v>7</v>
      </c>
      <c r="P57" s="53">
        <v>0.78</v>
      </c>
      <c r="Q57" s="176" t="s">
        <v>238</v>
      </c>
      <c r="R57" s="68">
        <v>60.23</v>
      </c>
      <c r="S57" s="98">
        <f t="shared" si="1"/>
        <v>1.2046</v>
      </c>
    </row>
    <row r="58" spans="1:19" s="4" customFormat="1" ht="24" customHeight="1" thickBot="1">
      <c r="A58" s="99"/>
      <c r="B58" s="38"/>
      <c r="C58" s="8"/>
      <c r="D58" s="222" t="s">
        <v>375</v>
      </c>
      <c r="E58" s="264"/>
      <c r="F58" s="264"/>
      <c r="G58" s="116">
        <v>200</v>
      </c>
      <c r="H58" s="53">
        <f>H59+H61</f>
        <v>0</v>
      </c>
      <c r="I58" s="53">
        <f aca="true" t="shared" si="11" ref="I58:P58">I59+I61</f>
        <v>0</v>
      </c>
      <c r="J58" s="53">
        <f t="shared" si="11"/>
        <v>14.97</v>
      </c>
      <c r="K58" s="53">
        <f t="shared" si="11"/>
        <v>56.85</v>
      </c>
      <c r="L58" s="53">
        <f t="shared" si="11"/>
        <v>0</v>
      </c>
      <c r="M58" s="53">
        <f t="shared" si="11"/>
        <v>0</v>
      </c>
      <c r="N58" s="53">
        <f t="shared" si="11"/>
        <v>0</v>
      </c>
      <c r="O58" s="53">
        <f t="shared" si="11"/>
        <v>0.3</v>
      </c>
      <c r="P58" s="53">
        <f t="shared" si="11"/>
        <v>0.045</v>
      </c>
      <c r="Q58" s="176" t="s">
        <v>257</v>
      </c>
      <c r="R58" s="68">
        <f>R59+R61+R60</f>
        <v>495</v>
      </c>
      <c r="S58" s="68">
        <f>S59+S61+S60</f>
        <v>1.405</v>
      </c>
    </row>
    <row r="59" spans="2:19" ht="24" customHeight="1" thickBot="1">
      <c r="B59" s="46"/>
      <c r="C59" s="47"/>
      <c r="D59" s="223" t="s">
        <v>74</v>
      </c>
      <c r="E59" s="261">
        <v>1</v>
      </c>
      <c r="F59" s="261">
        <v>1</v>
      </c>
      <c r="G59" s="111"/>
      <c r="H59" s="66"/>
      <c r="I59" s="66"/>
      <c r="J59" s="66"/>
      <c r="K59" s="66"/>
      <c r="L59" s="66"/>
      <c r="M59" s="66"/>
      <c r="N59" s="66"/>
      <c r="O59" s="66"/>
      <c r="P59" s="66"/>
      <c r="Q59" s="39"/>
      <c r="R59" s="72">
        <v>430</v>
      </c>
      <c r="S59" s="97">
        <f t="shared" si="1"/>
        <v>0.43</v>
      </c>
    </row>
    <row r="60" spans="2:19" ht="24" customHeight="1" hidden="1" thickBot="1">
      <c r="B60" s="46"/>
      <c r="C60" s="47"/>
      <c r="D60" s="223"/>
      <c r="E60" s="261"/>
      <c r="F60" s="261"/>
      <c r="G60" s="111"/>
      <c r="H60" s="66"/>
      <c r="I60" s="66"/>
      <c r="J60" s="66"/>
      <c r="K60" s="66"/>
      <c r="L60" s="66"/>
      <c r="M60" s="66"/>
      <c r="N60" s="66"/>
      <c r="O60" s="66"/>
      <c r="P60" s="66"/>
      <c r="Q60" s="39"/>
      <c r="R60" s="72"/>
      <c r="S60" s="97">
        <f t="shared" si="1"/>
        <v>0</v>
      </c>
    </row>
    <row r="61" spans="2:19" ht="24" customHeight="1" thickBot="1">
      <c r="B61" s="1"/>
      <c r="C61" s="3"/>
      <c r="D61" s="223" t="s">
        <v>18</v>
      </c>
      <c r="E61" s="261">
        <v>15</v>
      </c>
      <c r="F61" s="261">
        <v>15</v>
      </c>
      <c r="G61" s="111"/>
      <c r="H61" s="66"/>
      <c r="I61" s="66"/>
      <c r="J61" s="66">
        <v>14.97</v>
      </c>
      <c r="K61" s="66">
        <v>56.85</v>
      </c>
      <c r="L61" s="66"/>
      <c r="M61" s="66"/>
      <c r="N61" s="66"/>
      <c r="O61" s="66">
        <v>0.3</v>
      </c>
      <c r="P61" s="66">
        <v>0.045</v>
      </c>
      <c r="Q61" s="39"/>
      <c r="R61" s="72">
        <v>65</v>
      </c>
      <c r="S61" s="97">
        <f t="shared" si="1"/>
        <v>0.975</v>
      </c>
    </row>
    <row r="62" spans="2:19" ht="23.25" customHeight="1" thickBot="1">
      <c r="B62" s="26"/>
      <c r="C62" s="2"/>
      <c r="D62" s="2" t="s">
        <v>47</v>
      </c>
      <c r="E62" s="133"/>
      <c r="F62" s="133"/>
      <c r="G62" s="133"/>
      <c r="H62" s="67">
        <f aca="true" t="shared" si="12" ref="H62:P62">H58+H57+H52+H47+H44+H43+H40+H35+H27+H24+H22+H19+H15+H9</f>
        <v>52.25</v>
      </c>
      <c r="I62" s="67">
        <f t="shared" si="12"/>
        <v>49.236</v>
      </c>
      <c r="J62" s="67">
        <f t="shared" si="12"/>
        <v>175.469</v>
      </c>
      <c r="K62" s="67">
        <f t="shared" si="12"/>
        <v>1372.6200000000001</v>
      </c>
      <c r="L62" s="67">
        <f t="shared" si="12"/>
        <v>0.8368000000000001</v>
      </c>
      <c r="M62" s="67">
        <f t="shared" si="12"/>
        <v>1.5211000000000001</v>
      </c>
      <c r="N62" s="67">
        <f t="shared" si="12"/>
        <v>6.014</v>
      </c>
      <c r="O62" s="67">
        <f t="shared" si="12"/>
        <v>312.77</v>
      </c>
      <c r="P62" s="67">
        <f t="shared" si="12"/>
        <v>15.854</v>
      </c>
      <c r="Q62" s="177"/>
      <c r="R62" s="70">
        <f>R58+R57+R52+R47+R44+R43+R40+R35+R27+R24+R22+R19+R15+R9+R23+R34</f>
        <v>7133.15</v>
      </c>
      <c r="S62" s="70">
        <f>S58+S57+S52+S47+S44+S43+S40+S35+S27+S24+S22+S19+S15+S9+S23+S34</f>
        <v>100.13637</v>
      </c>
    </row>
    <row r="63" spans="2:19" ht="15"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81"/>
      <c r="R63" s="119"/>
      <c r="S63" s="119"/>
    </row>
    <row r="64" spans="2:19" ht="15"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81"/>
      <c r="R64" s="119"/>
      <c r="S64" s="119"/>
    </row>
    <row r="65" spans="2:19" ht="15"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81"/>
      <c r="R65" s="119"/>
      <c r="S65" s="119"/>
    </row>
    <row r="66" spans="2:19" ht="15"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81"/>
      <c r="R66" s="119"/>
      <c r="S66" s="119"/>
    </row>
    <row r="67" spans="2:19" ht="15.75" thickBot="1"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81"/>
      <c r="R67" s="119"/>
      <c r="S67" s="119"/>
    </row>
    <row r="68" spans="2:19" ht="31.5" customHeight="1" thickBot="1">
      <c r="B68" s="328" t="s">
        <v>1</v>
      </c>
      <c r="C68" s="328" t="s">
        <v>55</v>
      </c>
      <c r="D68" s="328" t="s">
        <v>56</v>
      </c>
      <c r="E68" s="328" t="s">
        <v>2</v>
      </c>
      <c r="F68" s="328" t="s">
        <v>3</v>
      </c>
      <c r="G68" s="328" t="s">
        <v>51</v>
      </c>
      <c r="H68" s="337" t="s">
        <v>4</v>
      </c>
      <c r="I68" s="346"/>
      <c r="J68" s="347"/>
      <c r="K68" s="328" t="s">
        <v>98</v>
      </c>
      <c r="L68" s="337" t="s">
        <v>53</v>
      </c>
      <c r="M68" s="346"/>
      <c r="N68" s="347"/>
      <c r="O68" s="337" t="s">
        <v>99</v>
      </c>
      <c r="P68" s="347"/>
      <c r="Q68" s="333" t="s">
        <v>229</v>
      </c>
      <c r="R68" s="337" t="s">
        <v>5</v>
      </c>
      <c r="S68" s="354" t="s">
        <v>50</v>
      </c>
    </row>
    <row r="69" spans="2:19" ht="15" customHeight="1" thickBot="1">
      <c r="B69" s="331"/>
      <c r="C69" s="331"/>
      <c r="D69" s="331"/>
      <c r="E69" s="331"/>
      <c r="F69" s="331"/>
      <c r="G69" s="329"/>
      <c r="H69" s="348"/>
      <c r="I69" s="349"/>
      <c r="J69" s="350"/>
      <c r="K69" s="329"/>
      <c r="L69" s="348"/>
      <c r="M69" s="349"/>
      <c r="N69" s="350"/>
      <c r="O69" s="348"/>
      <c r="P69" s="350"/>
      <c r="Q69" s="334"/>
      <c r="R69" s="348"/>
      <c r="S69" s="354"/>
    </row>
    <row r="70" spans="2:19" ht="15" customHeight="1" thickBot="1">
      <c r="B70" s="331"/>
      <c r="C70" s="331"/>
      <c r="D70" s="331"/>
      <c r="E70" s="331"/>
      <c r="F70" s="331"/>
      <c r="G70" s="329"/>
      <c r="H70" s="348"/>
      <c r="I70" s="349"/>
      <c r="J70" s="350"/>
      <c r="K70" s="329"/>
      <c r="L70" s="348"/>
      <c r="M70" s="349"/>
      <c r="N70" s="350"/>
      <c r="O70" s="348"/>
      <c r="P70" s="350"/>
      <c r="Q70" s="334"/>
      <c r="R70" s="348"/>
      <c r="S70" s="354"/>
    </row>
    <row r="71" spans="2:19" ht="15" customHeight="1" thickBot="1">
      <c r="B71" s="331"/>
      <c r="C71" s="331"/>
      <c r="D71" s="331"/>
      <c r="E71" s="331"/>
      <c r="F71" s="331"/>
      <c r="G71" s="329"/>
      <c r="H71" s="348"/>
      <c r="I71" s="349"/>
      <c r="J71" s="350"/>
      <c r="K71" s="329"/>
      <c r="L71" s="348"/>
      <c r="M71" s="349"/>
      <c r="N71" s="350"/>
      <c r="O71" s="348"/>
      <c r="P71" s="350"/>
      <c r="Q71" s="334"/>
      <c r="R71" s="348"/>
      <c r="S71" s="354"/>
    </row>
    <row r="72" spans="2:19" ht="21.75" customHeight="1" thickBot="1">
      <c r="B72" s="332"/>
      <c r="C72" s="332"/>
      <c r="D72" s="332"/>
      <c r="E72" s="332"/>
      <c r="F72" s="332"/>
      <c r="G72" s="330"/>
      <c r="H72" s="351"/>
      <c r="I72" s="352"/>
      <c r="J72" s="353"/>
      <c r="K72" s="330"/>
      <c r="L72" s="351"/>
      <c r="M72" s="352"/>
      <c r="N72" s="353"/>
      <c r="O72" s="351"/>
      <c r="P72" s="353"/>
      <c r="Q72" s="335"/>
      <c r="R72" s="351"/>
      <c r="S72" s="354"/>
    </row>
    <row r="73" spans="2:19" ht="15.75" thickBot="1">
      <c r="B73" s="131"/>
      <c r="C73" s="133"/>
      <c r="D73" s="133"/>
      <c r="E73" s="133"/>
      <c r="F73" s="133"/>
      <c r="G73" s="133"/>
      <c r="H73" s="133" t="s">
        <v>6</v>
      </c>
      <c r="I73" s="133" t="s">
        <v>7</v>
      </c>
      <c r="J73" s="133" t="s">
        <v>8</v>
      </c>
      <c r="K73" s="133"/>
      <c r="L73" s="133" t="s">
        <v>9</v>
      </c>
      <c r="M73" s="133" t="s">
        <v>10</v>
      </c>
      <c r="N73" s="133" t="s">
        <v>11</v>
      </c>
      <c r="O73" s="133" t="s">
        <v>12</v>
      </c>
      <c r="P73" s="133" t="s">
        <v>13</v>
      </c>
      <c r="Q73" s="188"/>
      <c r="R73" s="132"/>
      <c r="S73" s="28"/>
    </row>
    <row r="74" spans="2:19" ht="27" customHeight="1" thickBot="1">
      <c r="B74" s="38"/>
      <c r="C74" s="5" t="s">
        <v>48</v>
      </c>
      <c r="D74" s="225" t="s">
        <v>125</v>
      </c>
      <c r="E74" s="114"/>
      <c r="F74" s="114"/>
      <c r="G74" s="115">
        <v>130</v>
      </c>
      <c r="H74" s="53">
        <f>H75+H76+H77+H78+H79</f>
        <v>1.418</v>
      </c>
      <c r="I74" s="53">
        <f aca="true" t="shared" si="13" ref="I74:P74">I75+I76+I77+I78+I79</f>
        <v>2.028</v>
      </c>
      <c r="J74" s="53">
        <f t="shared" si="13"/>
        <v>8.448</v>
      </c>
      <c r="K74" s="53">
        <f>SUM(K75:K81)</f>
        <v>75.65</v>
      </c>
      <c r="L74" s="53">
        <f t="shared" si="13"/>
        <v>0.155</v>
      </c>
      <c r="M74" s="53">
        <f t="shared" si="13"/>
        <v>0.10859999999999999</v>
      </c>
      <c r="N74" s="53">
        <f t="shared" si="13"/>
        <v>4.62</v>
      </c>
      <c r="O74" s="53">
        <f t="shared" si="13"/>
        <v>15.079999999999998</v>
      </c>
      <c r="P74" s="53">
        <f t="shared" si="13"/>
        <v>0.4780000000000001</v>
      </c>
      <c r="Q74" s="176" t="s">
        <v>332</v>
      </c>
      <c r="R74" s="68">
        <f>R75+R76+R77+R78+R79+R81</f>
        <v>642.23</v>
      </c>
      <c r="S74" s="68">
        <f>SUM(S75:S80)</f>
        <v>4.296</v>
      </c>
    </row>
    <row r="75" spans="2:19" ht="24" customHeight="1" thickBot="1">
      <c r="B75" s="1"/>
      <c r="C75" s="3"/>
      <c r="D75" s="223" t="s">
        <v>31</v>
      </c>
      <c r="E75" s="238">
        <v>50</v>
      </c>
      <c r="F75" s="238">
        <v>40</v>
      </c>
      <c r="G75" s="10"/>
      <c r="H75" s="66">
        <v>0.576</v>
      </c>
      <c r="I75" s="66">
        <v>0.32</v>
      </c>
      <c r="J75" s="66">
        <v>1.5</v>
      </c>
      <c r="K75" s="66">
        <v>8.6</v>
      </c>
      <c r="L75" s="66">
        <v>0.08</v>
      </c>
      <c r="M75" s="66">
        <v>0.06</v>
      </c>
      <c r="N75" s="66">
        <v>4.1</v>
      </c>
      <c r="O75" s="66">
        <v>7.6</v>
      </c>
      <c r="P75" s="66">
        <v>0.09</v>
      </c>
      <c r="Q75" s="39"/>
      <c r="R75" s="73">
        <v>24</v>
      </c>
      <c r="S75" s="103">
        <f aca="true" t="shared" si="14" ref="S75:S81">(E75*R75)/1000</f>
        <v>1.2</v>
      </c>
    </row>
    <row r="76" spans="2:19" ht="24" customHeight="1" thickBot="1">
      <c r="B76" s="1"/>
      <c r="C76" s="3"/>
      <c r="D76" s="223" t="s">
        <v>66</v>
      </c>
      <c r="E76" s="261">
        <v>70</v>
      </c>
      <c r="F76" s="261">
        <v>36</v>
      </c>
      <c r="G76" s="112"/>
      <c r="H76" s="66">
        <v>0.72</v>
      </c>
      <c r="I76" s="66">
        <v>0.144</v>
      </c>
      <c r="J76" s="66">
        <v>6.228</v>
      </c>
      <c r="K76" s="66">
        <v>28.8</v>
      </c>
      <c r="L76" s="66">
        <v>0.043</v>
      </c>
      <c r="M76" s="66">
        <v>0.025</v>
      </c>
      <c r="N76" s="66"/>
      <c r="O76" s="66">
        <v>3.6</v>
      </c>
      <c r="P76" s="66">
        <v>0.324</v>
      </c>
      <c r="Q76" s="39"/>
      <c r="R76" s="75">
        <v>21</v>
      </c>
      <c r="S76" s="103">
        <f t="shared" si="14"/>
        <v>1.47</v>
      </c>
    </row>
    <row r="77" spans="2:19" ht="24" customHeight="1" thickBot="1">
      <c r="B77" s="1"/>
      <c r="C77" s="3"/>
      <c r="D77" s="223" t="s">
        <v>17</v>
      </c>
      <c r="E77" s="238">
        <v>2</v>
      </c>
      <c r="F77" s="238">
        <v>2</v>
      </c>
      <c r="G77" s="313"/>
      <c r="H77" s="66">
        <v>0.014</v>
      </c>
      <c r="I77" s="66">
        <v>1.56</v>
      </c>
      <c r="J77" s="66">
        <v>0.02</v>
      </c>
      <c r="K77" s="66">
        <v>14.18</v>
      </c>
      <c r="L77" s="66">
        <v>0.03</v>
      </c>
      <c r="M77" s="66">
        <v>0.02</v>
      </c>
      <c r="N77" s="66"/>
      <c r="O77" s="66">
        <v>0.6</v>
      </c>
      <c r="P77" s="66">
        <v>0.004</v>
      </c>
      <c r="Q77" s="39"/>
      <c r="R77" s="75">
        <v>483</v>
      </c>
      <c r="S77" s="103">
        <f t="shared" si="14"/>
        <v>0.966</v>
      </c>
    </row>
    <row r="78" spans="2:19" ht="24" customHeight="1" thickBot="1">
      <c r="B78" s="1"/>
      <c r="C78" s="3"/>
      <c r="D78" s="223" t="s">
        <v>67</v>
      </c>
      <c r="E78" s="261">
        <v>5</v>
      </c>
      <c r="F78" s="261">
        <v>4</v>
      </c>
      <c r="G78" s="112"/>
      <c r="H78" s="66">
        <v>0.056</v>
      </c>
      <c r="I78" s="66"/>
      <c r="J78" s="66">
        <v>0.364</v>
      </c>
      <c r="K78" s="66">
        <v>1.64</v>
      </c>
      <c r="L78" s="66"/>
      <c r="M78" s="66">
        <v>0.0008</v>
      </c>
      <c r="N78" s="66">
        <v>0.36</v>
      </c>
      <c r="O78" s="66">
        <v>1.24</v>
      </c>
      <c r="P78" s="66">
        <v>0.032</v>
      </c>
      <c r="Q78" s="39"/>
      <c r="R78" s="75">
        <v>25</v>
      </c>
      <c r="S78" s="103">
        <f t="shared" si="14"/>
        <v>0.125</v>
      </c>
    </row>
    <row r="79" spans="2:19" ht="24" customHeight="1" thickBot="1">
      <c r="B79" s="1"/>
      <c r="C79" s="3"/>
      <c r="D79" s="223" t="s">
        <v>65</v>
      </c>
      <c r="E79" s="261">
        <v>5</v>
      </c>
      <c r="F79" s="261">
        <v>4</v>
      </c>
      <c r="G79" s="112"/>
      <c r="H79" s="66">
        <v>0.052</v>
      </c>
      <c r="I79" s="66">
        <v>0.004</v>
      </c>
      <c r="J79" s="66">
        <v>0.336</v>
      </c>
      <c r="K79" s="66">
        <v>1.36</v>
      </c>
      <c r="L79" s="66">
        <v>0.002</v>
      </c>
      <c r="M79" s="66">
        <v>0.0028</v>
      </c>
      <c r="N79" s="66">
        <v>0.16</v>
      </c>
      <c r="O79" s="66">
        <v>2.04</v>
      </c>
      <c r="P79" s="66">
        <v>0.028</v>
      </c>
      <c r="Q79" s="39"/>
      <c r="R79" s="75">
        <v>29</v>
      </c>
      <c r="S79" s="103">
        <f t="shared" si="14"/>
        <v>0.145</v>
      </c>
    </row>
    <row r="80" spans="2:19" ht="24" customHeight="1" thickBot="1">
      <c r="B80" s="1"/>
      <c r="C80" s="3"/>
      <c r="D80" s="223" t="s">
        <v>70</v>
      </c>
      <c r="E80" s="238">
        <v>3</v>
      </c>
      <c r="F80" s="238">
        <v>3</v>
      </c>
      <c r="G80" s="10"/>
      <c r="H80" s="66">
        <v>0.144</v>
      </c>
      <c r="I80" s="66"/>
      <c r="J80" s="66">
        <v>0.57</v>
      </c>
      <c r="K80" s="66">
        <v>2.97</v>
      </c>
      <c r="L80" s="66"/>
      <c r="M80" s="66">
        <v>0.0051</v>
      </c>
      <c r="N80" s="66"/>
      <c r="O80" s="66">
        <v>0.6</v>
      </c>
      <c r="P80" s="66">
        <v>0.069</v>
      </c>
      <c r="Q80" s="39"/>
      <c r="R80" s="75">
        <v>130</v>
      </c>
      <c r="S80" s="103">
        <f t="shared" si="14"/>
        <v>0.39</v>
      </c>
    </row>
    <row r="81" spans="2:19" ht="24" customHeight="1" thickBot="1">
      <c r="B81" s="1"/>
      <c r="C81" s="3"/>
      <c r="D81" s="222" t="s">
        <v>40</v>
      </c>
      <c r="E81" s="264">
        <v>10</v>
      </c>
      <c r="F81" s="264">
        <v>10</v>
      </c>
      <c r="G81" s="116">
        <v>10</v>
      </c>
      <c r="H81" s="91">
        <v>1.32</v>
      </c>
      <c r="I81" s="91">
        <v>0.24</v>
      </c>
      <c r="J81" s="91">
        <v>6.84</v>
      </c>
      <c r="K81" s="91">
        <v>18.1</v>
      </c>
      <c r="L81" s="91">
        <v>0.036</v>
      </c>
      <c r="M81" s="91">
        <v>0.016</v>
      </c>
      <c r="N81" s="91"/>
      <c r="O81" s="91">
        <v>7</v>
      </c>
      <c r="P81" s="91">
        <v>0.78</v>
      </c>
      <c r="Q81" s="176" t="s">
        <v>238</v>
      </c>
      <c r="R81" s="68">
        <v>60.23</v>
      </c>
      <c r="S81" s="98">
        <f t="shared" si="14"/>
        <v>0.6023</v>
      </c>
    </row>
    <row r="82" spans="2:19" ht="0.75" customHeight="1" hidden="1" thickBot="1">
      <c r="B82" s="38"/>
      <c r="C82" s="8"/>
      <c r="D82" s="222"/>
      <c r="E82" s="116"/>
      <c r="F82" s="116"/>
      <c r="G82" s="116"/>
      <c r="H82" s="53"/>
      <c r="I82" s="53"/>
      <c r="J82" s="53"/>
      <c r="K82" s="53"/>
      <c r="L82" s="53"/>
      <c r="M82" s="53"/>
      <c r="N82" s="53"/>
      <c r="O82" s="53"/>
      <c r="P82" s="53"/>
      <c r="Q82" s="176"/>
      <c r="R82" s="89"/>
      <c r="S82" s="98"/>
    </row>
    <row r="83" spans="2:19" ht="24" customHeight="1" thickBot="1">
      <c r="B83" s="26"/>
      <c r="C83" s="27"/>
      <c r="D83" s="2" t="s">
        <v>47</v>
      </c>
      <c r="E83" s="133"/>
      <c r="F83" s="133"/>
      <c r="G83" s="133"/>
      <c r="H83" s="70">
        <f aca="true" t="shared" si="15" ref="H83:P83">H74</f>
        <v>1.418</v>
      </c>
      <c r="I83" s="70">
        <f t="shared" si="15"/>
        <v>2.028</v>
      </c>
      <c r="J83" s="70">
        <f t="shared" si="15"/>
        <v>8.448</v>
      </c>
      <c r="K83" s="70">
        <f t="shared" si="15"/>
        <v>75.65</v>
      </c>
      <c r="L83" s="70">
        <f t="shared" si="15"/>
        <v>0.155</v>
      </c>
      <c r="M83" s="70">
        <f t="shared" si="15"/>
        <v>0.10859999999999999</v>
      </c>
      <c r="N83" s="70">
        <f t="shared" si="15"/>
        <v>4.62</v>
      </c>
      <c r="O83" s="70">
        <f t="shared" si="15"/>
        <v>15.079999999999998</v>
      </c>
      <c r="P83" s="70">
        <f t="shared" si="15"/>
        <v>0.4780000000000001</v>
      </c>
      <c r="Q83" s="70"/>
      <c r="R83" s="70">
        <f>R74</f>
        <v>642.23</v>
      </c>
      <c r="S83" s="70">
        <f>SUM(S81+S74)</f>
        <v>4.8983</v>
      </c>
    </row>
    <row r="84" spans="2:19" ht="15"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81"/>
      <c r="R84" s="137"/>
      <c r="S84" s="138"/>
    </row>
    <row r="85" spans="2:19" ht="15"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81"/>
      <c r="R85" s="119"/>
      <c r="S85" s="140"/>
    </row>
    <row r="86" spans="18:19" ht="17.25">
      <c r="R86" s="166" t="s">
        <v>228</v>
      </c>
      <c r="S86" s="167">
        <f>S83+S62</f>
        <v>105.03467</v>
      </c>
    </row>
  </sheetData>
  <sheetProtection/>
  <mergeCells count="27">
    <mergeCell ref="S3:S7"/>
    <mergeCell ref="B68:B72"/>
    <mergeCell ref="C68:C72"/>
    <mergeCell ref="D68:D72"/>
    <mergeCell ref="E68:E72"/>
    <mergeCell ref="F68:F72"/>
    <mergeCell ref="G68:G72"/>
    <mergeCell ref="H68:J72"/>
    <mergeCell ref="K68:K72"/>
    <mergeCell ref="L68:N72"/>
    <mergeCell ref="O68:P72"/>
    <mergeCell ref="R68:R72"/>
    <mergeCell ref="S68:S72"/>
    <mergeCell ref="Q68:Q72"/>
    <mergeCell ref="Q3:Q7"/>
    <mergeCell ref="B1:R1"/>
    <mergeCell ref="B3:B7"/>
    <mergeCell ref="C3:C7"/>
    <mergeCell ref="D3:D7"/>
    <mergeCell ref="E3:E7"/>
    <mergeCell ref="R3:R7"/>
    <mergeCell ref="F3:F7"/>
    <mergeCell ref="G3:G7"/>
    <mergeCell ref="H3:J7"/>
    <mergeCell ref="K3:K7"/>
    <mergeCell ref="L3:N7"/>
    <mergeCell ref="O3:P7"/>
  </mergeCells>
  <printOptions/>
  <pageMargins left="0.11811023622047245" right="0.11811023622047245" top="0.15748031496062992" bottom="0.15748031496062992" header="0" footer="0"/>
  <pageSetup fitToHeight="2" horizontalDpi="300" verticalDpi="300" orientation="landscape" paperSize="9" scale="57" r:id="rId1"/>
  <rowBreaks count="1" manualBreakCount="1">
    <brk id="40" max="1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S86"/>
  <sheetViews>
    <sheetView view="pageBreakPreview" zoomScale="80" zoomScaleSheetLayoutView="80" zoomScalePageLayoutView="0" workbookViewId="0" topLeftCell="A26">
      <selection activeCell="G48" sqref="G48"/>
    </sheetView>
  </sheetViews>
  <sheetFormatPr defaultColWidth="9.140625" defaultRowHeight="15"/>
  <cols>
    <col min="1" max="1" width="4.57421875" style="0" customWidth="1"/>
    <col min="2" max="2" width="7.7109375" style="0" customWidth="1"/>
    <col min="3" max="3" width="22.8515625" style="0" bestFit="1" customWidth="1"/>
    <col min="4" max="4" width="40.7109375" style="0" bestFit="1" customWidth="1"/>
    <col min="5" max="5" width="10.28125" style="0" customWidth="1"/>
    <col min="6" max="6" width="9.28125" style="0" bestFit="1" customWidth="1"/>
    <col min="7" max="7" width="15.8515625" style="0" bestFit="1" customWidth="1"/>
    <col min="8" max="8" width="8.00390625" style="0" bestFit="1" customWidth="1"/>
    <col min="9" max="9" width="9.28125" style="0" bestFit="1" customWidth="1"/>
    <col min="10" max="10" width="10.140625" style="0" bestFit="1" customWidth="1"/>
    <col min="11" max="11" width="18.140625" style="0" bestFit="1" customWidth="1"/>
    <col min="12" max="13" width="6.7109375" style="0" customWidth="1"/>
    <col min="14" max="14" width="8.00390625" style="0" bestFit="1" customWidth="1"/>
    <col min="15" max="15" width="9.28125" style="0" bestFit="1" customWidth="1"/>
    <col min="16" max="16" width="7.8515625" style="0" customWidth="1"/>
    <col min="17" max="17" width="9.140625" style="203" bestFit="1" customWidth="1"/>
    <col min="18" max="18" width="12.28125" style="0" bestFit="1" customWidth="1"/>
    <col min="19" max="19" width="10.140625" style="0" bestFit="1" customWidth="1"/>
  </cols>
  <sheetData>
    <row r="1" spans="1:19" ht="24">
      <c r="A1" s="99"/>
      <c r="B1" s="336" t="s">
        <v>149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99"/>
    </row>
    <row r="2" spans="1:19" ht="18" thickBot="1">
      <c r="A2" s="99"/>
      <c r="B2" s="43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70"/>
      <c r="R2" s="99"/>
      <c r="S2" s="99"/>
    </row>
    <row r="3" spans="1:19" ht="31.5" customHeight="1" thickBot="1">
      <c r="A3" s="99"/>
      <c r="B3" s="328" t="s">
        <v>1</v>
      </c>
      <c r="C3" s="328" t="s">
        <v>55</v>
      </c>
      <c r="D3" s="328" t="s">
        <v>56</v>
      </c>
      <c r="E3" s="328" t="s">
        <v>2</v>
      </c>
      <c r="F3" s="328" t="s">
        <v>3</v>
      </c>
      <c r="G3" s="328" t="s">
        <v>51</v>
      </c>
      <c r="H3" s="337" t="s">
        <v>52</v>
      </c>
      <c r="I3" s="343"/>
      <c r="J3" s="338"/>
      <c r="K3" s="328" t="s">
        <v>98</v>
      </c>
      <c r="L3" s="337" t="s">
        <v>53</v>
      </c>
      <c r="M3" s="343"/>
      <c r="N3" s="338"/>
      <c r="O3" s="337" t="s">
        <v>99</v>
      </c>
      <c r="P3" s="338"/>
      <c r="Q3" s="333" t="s">
        <v>229</v>
      </c>
      <c r="R3" s="337" t="s">
        <v>5</v>
      </c>
      <c r="S3" s="354" t="s">
        <v>50</v>
      </c>
    </row>
    <row r="4" spans="1:19" ht="15" thickBot="1">
      <c r="A4" s="99"/>
      <c r="B4" s="329"/>
      <c r="C4" s="329"/>
      <c r="D4" s="329"/>
      <c r="E4" s="329"/>
      <c r="F4" s="329"/>
      <c r="G4" s="329"/>
      <c r="H4" s="339"/>
      <c r="I4" s="344"/>
      <c r="J4" s="340"/>
      <c r="K4" s="329"/>
      <c r="L4" s="339"/>
      <c r="M4" s="344"/>
      <c r="N4" s="340"/>
      <c r="O4" s="339"/>
      <c r="P4" s="340"/>
      <c r="Q4" s="334"/>
      <c r="R4" s="339"/>
      <c r="S4" s="354"/>
    </row>
    <row r="5" spans="1:19" ht="15" thickBot="1">
      <c r="A5" s="99"/>
      <c r="B5" s="329"/>
      <c r="C5" s="329"/>
      <c r="D5" s="329"/>
      <c r="E5" s="329"/>
      <c r="F5" s="329"/>
      <c r="G5" s="329"/>
      <c r="H5" s="339"/>
      <c r="I5" s="344"/>
      <c r="J5" s="340"/>
      <c r="K5" s="329"/>
      <c r="L5" s="339"/>
      <c r="M5" s="344"/>
      <c r="N5" s="340"/>
      <c r="O5" s="339"/>
      <c r="P5" s="340"/>
      <c r="Q5" s="334"/>
      <c r="R5" s="339"/>
      <c r="S5" s="354"/>
    </row>
    <row r="6" spans="1:19" ht="15" thickBot="1">
      <c r="A6" s="99"/>
      <c r="B6" s="329"/>
      <c r="C6" s="329"/>
      <c r="D6" s="329"/>
      <c r="E6" s="329"/>
      <c r="F6" s="329"/>
      <c r="G6" s="329"/>
      <c r="H6" s="339"/>
      <c r="I6" s="344"/>
      <c r="J6" s="340"/>
      <c r="K6" s="329"/>
      <c r="L6" s="339"/>
      <c r="M6" s="344"/>
      <c r="N6" s="340"/>
      <c r="O6" s="339"/>
      <c r="P6" s="340"/>
      <c r="Q6" s="334"/>
      <c r="R6" s="339"/>
      <c r="S6" s="354"/>
    </row>
    <row r="7" spans="1:19" ht="15" thickBot="1">
      <c r="A7" s="99"/>
      <c r="B7" s="330"/>
      <c r="C7" s="330"/>
      <c r="D7" s="330"/>
      <c r="E7" s="330"/>
      <c r="F7" s="330"/>
      <c r="G7" s="330"/>
      <c r="H7" s="341"/>
      <c r="I7" s="345"/>
      <c r="J7" s="342"/>
      <c r="K7" s="330"/>
      <c r="L7" s="341"/>
      <c r="M7" s="345"/>
      <c r="N7" s="342"/>
      <c r="O7" s="341"/>
      <c r="P7" s="342"/>
      <c r="Q7" s="335"/>
      <c r="R7" s="341"/>
      <c r="S7" s="354"/>
    </row>
    <row r="8" spans="1:19" ht="15.75" thickBot="1">
      <c r="A8" s="99"/>
      <c r="B8" s="131"/>
      <c r="C8" s="133"/>
      <c r="D8" s="133"/>
      <c r="E8" s="133"/>
      <c r="F8" s="133"/>
      <c r="G8" s="133"/>
      <c r="H8" s="133" t="s">
        <v>6</v>
      </c>
      <c r="I8" s="133" t="s">
        <v>7</v>
      </c>
      <c r="J8" s="133" t="s">
        <v>8</v>
      </c>
      <c r="K8" s="133"/>
      <c r="L8" s="133" t="s">
        <v>9</v>
      </c>
      <c r="M8" s="133" t="s">
        <v>10</v>
      </c>
      <c r="N8" s="133" t="s">
        <v>11</v>
      </c>
      <c r="O8" s="133" t="s">
        <v>12</v>
      </c>
      <c r="P8" s="133" t="s">
        <v>13</v>
      </c>
      <c r="Q8" s="188"/>
      <c r="R8" s="132"/>
      <c r="S8" s="96"/>
    </row>
    <row r="9" spans="1:19" s="29" customFormat="1" ht="23.25" customHeight="1" thickBot="1">
      <c r="A9" s="102"/>
      <c r="B9" s="38"/>
      <c r="C9" s="5" t="s">
        <v>14</v>
      </c>
      <c r="D9" s="231" t="s">
        <v>79</v>
      </c>
      <c r="E9" s="49"/>
      <c r="F9" s="49"/>
      <c r="G9" s="49">
        <v>200</v>
      </c>
      <c r="H9" s="83">
        <v>6.43</v>
      </c>
      <c r="I9" s="83">
        <f aca="true" t="shared" si="0" ref="I9:P9">I10+I11+I12+I13+I14+I15</f>
        <v>8.939</v>
      </c>
      <c r="J9" s="83">
        <f t="shared" si="0"/>
        <v>39.519</v>
      </c>
      <c r="K9" s="83">
        <f>SUM(K10:K15)</f>
        <v>225.2</v>
      </c>
      <c r="L9" s="83">
        <f t="shared" si="0"/>
        <v>0.11549999999999999</v>
      </c>
      <c r="M9" s="83">
        <f t="shared" si="0"/>
        <v>0.231</v>
      </c>
      <c r="N9" s="83">
        <f t="shared" si="0"/>
        <v>1.95</v>
      </c>
      <c r="O9" s="83">
        <f t="shared" si="0"/>
        <v>168.39999999999998</v>
      </c>
      <c r="P9" s="83">
        <f t="shared" si="0"/>
        <v>1.4769999999999999</v>
      </c>
      <c r="Q9" s="189" t="s">
        <v>258</v>
      </c>
      <c r="R9" s="86">
        <f>R10+R11+R12+R13+R14+R15</f>
        <v>837.75</v>
      </c>
      <c r="S9" s="86">
        <f>S10+S11+S12+S13+S14+S15</f>
        <v>14.6935</v>
      </c>
    </row>
    <row r="10" spans="1:19" ht="24" customHeight="1" thickBot="1">
      <c r="A10" s="99"/>
      <c r="B10" s="1"/>
      <c r="C10" s="3"/>
      <c r="D10" s="223" t="s">
        <v>35</v>
      </c>
      <c r="E10" s="248">
        <v>130</v>
      </c>
      <c r="F10" s="248">
        <v>130</v>
      </c>
      <c r="G10" s="30"/>
      <c r="H10" s="77">
        <v>3.64</v>
      </c>
      <c r="I10" s="77">
        <v>4.16</v>
      </c>
      <c r="J10" s="77">
        <v>6.11</v>
      </c>
      <c r="K10" s="77">
        <v>75.4</v>
      </c>
      <c r="L10" s="77">
        <v>0.052</v>
      </c>
      <c r="M10" s="77">
        <v>0.195</v>
      </c>
      <c r="N10" s="77">
        <v>1.95</v>
      </c>
      <c r="O10" s="77">
        <v>161.2</v>
      </c>
      <c r="P10" s="77">
        <v>0.26</v>
      </c>
      <c r="Q10" s="39"/>
      <c r="R10" s="72">
        <v>69.75</v>
      </c>
      <c r="S10" s="97">
        <f>(E10*R10)/1000</f>
        <v>9.0675</v>
      </c>
    </row>
    <row r="11" spans="1:19" ht="24" customHeight="1" thickBot="1">
      <c r="A11" s="99"/>
      <c r="B11" s="46"/>
      <c r="C11" s="47"/>
      <c r="D11" s="223" t="s">
        <v>80</v>
      </c>
      <c r="E11" s="238">
        <v>12</v>
      </c>
      <c r="F11" s="238">
        <v>12</v>
      </c>
      <c r="G11" s="10"/>
      <c r="H11" s="66">
        <v>0.84</v>
      </c>
      <c r="I11" s="66">
        <v>0.12</v>
      </c>
      <c r="J11" s="66">
        <v>8.568</v>
      </c>
      <c r="K11" s="66">
        <v>39.6</v>
      </c>
      <c r="L11" s="66">
        <v>0.009</v>
      </c>
      <c r="M11" s="66">
        <v>0.004</v>
      </c>
      <c r="N11" s="66"/>
      <c r="O11" s="66">
        <v>0.96</v>
      </c>
      <c r="P11" s="66">
        <v>0.122</v>
      </c>
      <c r="Q11" s="39"/>
      <c r="R11" s="72">
        <v>99</v>
      </c>
      <c r="S11" s="97">
        <f aca="true" t="shared" si="1" ref="S11:S66">(E11*R11)/1000</f>
        <v>1.188</v>
      </c>
    </row>
    <row r="12" spans="1:19" ht="24" customHeight="1" thickBot="1">
      <c r="A12" s="99"/>
      <c r="B12" s="46"/>
      <c r="C12" s="47"/>
      <c r="D12" s="223" t="s">
        <v>81</v>
      </c>
      <c r="E12" s="238">
        <v>12</v>
      </c>
      <c r="F12" s="238">
        <v>12</v>
      </c>
      <c r="G12" s="10"/>
      <c r="H12" s="66" t="s">
        <v>379</v>
      </c>
      <c r="I12" s="66">
        <v>0.396</v>
      </c>
      <c r="J12" s="66">
        <v>7.98</v>
      </c>
      <c r="K12" s="66" t="s">
        <v>380</v>
      </c>
      <c r="L12" s="66"/>
      <c r="M12" s="66">
        <v>0.004</v>
      </c>
      <c r="N12" s="66"/>
      <c r="O12" s="66">
        <v>3.24</v>
      </c>
      <c r="P12" s="66">
        <v>0.324</v>
      </c>
      <c r="Q12" s="39"/>
      <c r="R12" s="72">
        <v>42</v>
      </c>
      <c r="S12" s="97">
        <f t="shared" si="1"/>
        <v>0.504</v>
      </c>
    </row>
    <row r="13" spans="1:19" s="4" customFormat="1" ht="24" customHeight="1" thickBot="1">
      <c r="A13" s="99"/>
      <c r="B13" s="65"/>
      <c r="C13" s="45"/>
      <c r="D13" s="223" t="s">
        <v>82</v>
      </c>
      <c r="E13" s="238">
        <v>11</v>
      </c>
      <c r="F13" s="238">
        <v>11</v>
      </c>
      <c r="G13" s="10"/>
      <c r="H13" s="66" t="s">
        <v>381</v>
      </c>
      <c r="I13" s="66">
        <v>0.363</v>
      </c>
      <c r="J13" s="66">
        <v>6.831</v>
      </c>
      <c r="K13" s="66">
        <v>36.85</v>
      </c>
      <c r="L13" s="66">
        <v>0.047</v>
      </c>
      <c r="M13" s="66">
        <v>0.022</v>
      </c>
      <c r="N13" s="66"/>
      <c r="O13" s="66">
        <v>2.2</v>
      </c>
      <c r="P13" s="66">
        <v>0.731</v>
      </c>
      <c r="Q13" s="39"/>
      <c r="R13" s="72">
        <v>79</v>
      </c>
      <c r="S13" s="97">
        <f t="shared" si="1"/>
        <v>0.869</v>
      </c>
    </row>
    <row r="14" spans="1:19" s="4" customFormat="1" ht="24" customHeight="1" thickBot="1">
      <c r="A14" s="99"/>
      <c r="B14" s="65"/>
      <c r="C14" s="45"/>
      <c r="D14" s="223" t="s">
        <v>18</v>
      </c>
      <c r="E14" s="238">
        <v>10</v>
      </c>
      <c r="F14" s="238">
        <f>E14</f>
        <v>10</v>
      </c>
      <c r="G14" s="10"/>
      <c r="H14" s="66"/>
      <c r="I14" s="66"/>
      <c r="J14" s="66">
        <v>9.98</v>
      </c>
      <c r="K14" s="66">
        <v>37.9</v>
      </c>
      <c r="L14" s="66"/>
      <c r="M14" s="66"/>
      <c r="N14" s="66"/>
      <c r="O14" s="66">
        <v>0.2</v>
      </c>
      <c r="P14" s="66">
        <v>0.03</v>
      </c>
      <c r="Q14" s="39"/>
      <c r="R14" s="72">
        <v>65</v>
      </c>
      <c r="S14" s="97">
        <f t="shared" si="1"/>
        <v>0.65</v>
      </c>
    </row>
    <row r="15" spans="1:19" s="4" customFormat="1" ht="24" customHeight="1" thickBot="1">
      <c r="A15" s="99"/>
      <c r="B15" s="65"/>
      <c r="C15" s="45"/>
      <c r="D15" s="223" t="s">
        <v>17</v>
      </c>
      <c r="E15" s="238">
        <v>5</v>
      </c>
      <c r="F15" s="238">
        <f>E15</f>
        <v>5</v>
      </c>
      <c r="G15" s="302"/>
      <c r="H15" s="66">
        <v>0.035</v>
      </c>
      <c r="I15" s="66">
        <v>3.9</v>
      </c>
      <c r="J15" s="66">
        <v>0.05</v>
      </c>
      <c r="K15" s="66">
        <v>35.45</v>
      </c>
      <c r="L15" s="66">
        <v>0.0075</v>
      </c>
      <c r="M15" s="66">
        <v>0.006</v>
      </c>
      <c r="N15" s="66"/>
      <c r="O15" s="66">
        <v>0.6</v>
      </c>
      <c r="P15" s="66">
        <v>0.01</v>
      </c>
      <c r="Q15" s="39"/>
      <c r="R15" s="72">
        <v>483</v>
      </c>
      <c r="S15" s="97">
        <f t="shared" si="1"/>
        <v>2.415</v>
      </c>
    </row>
    <row r="16" spans="1:19" s="4" customFormat="1" ht="24" customHeight="1" thickBot="1">
      <c r="A16" s="99"/>
      <c r="B16" s="38"/>
      <c r="C16" s="8"/>
      <c r="D16" s="233" t="s">
        <v>118</v>
      </c>
      <c r="E16" s="237"/>
      <c r="F16" s="237"/>
      <c r="G16" s="9">
        <v>200</v>
      </c>
      <c r="H16" s="53">
        <f>H17+H18+H19</f>
        <v>0</v>
      </c>
      <c r="I16" s="53">
        <f aca="true" t="shared" si="2" ref="I16:P16">I17+I18+I19</f>
        <v>0</v>
      </c>
      <c r="J16" s="53">
        <f t="shared" si="2"/>
        <v>14.9</v>
      </c>
      <c r="K16" s="53">
        <f t="shared" si="2"/>
        <v>57.05</v>
      </c>
      <c r="L16" s="53">
        <f t="shared" si="2"/>
        <v>0</v>
      </c>
      <c r="M16" s="53">
        <f t="shared" si="2"/>
        <v>0</v>
      </c>
      <c r="N16" s="53">
        <f t="shared" si="2"/>
        <v>0</v>
      </c>
      <c r="O16" s="53">
        <f t="shared" si="2"/>
        <v>0.3</v>
      </c>
      <c r="P16" s="53">
        <f t="shared" si="2"/>
        <v>0.04</v>
      </c>
      <c r="Q16" s="176" t="s">
        <v>266</v>
      </c>
      <c r="R16" s="68">
        <f>R17+R18+R19</f>
        <v>445</v>
      </c>
      <c r="S16" s="68">
        <f>S17+S18+S19</f>
        <v>1.355</v>
      </c>
    </row>
    <row r="17" spans="1:19" s="4" customFormat="1" ht="24" customHeight="1" thickBot="1">
      <c r="A17" s="99"/>
      <c r="B17" s="65"/>
      <c r="C17" s="45"/>
      <c r="D17" s="223" t="s">
        <v>97</v>
      </c>
      <c r="E17" s="238">
        <v>1</v>
      </c>
      <c r="F17" s="238">
        <v>1</v>
      </c>
      <c r="G17" s="10"/>
      <c r="H17" s="66"/>
      <c r="I17" s="66"/>
      <c r="J17" s="66"/>
      <c r="K17" s="66">
        <v>0.25</v>
      </c>
      <c r="L17" s="66"/>
      <c r="M17" s="66"/>
      <c r="N17" s="66"/>
      <c r="O17" s="66"/>
      <c r="P17" s="66"/>
      <c r="Q17" s="39"/>
      <c r="R17" s="72">
        <v>380</v>
      </c>
      <c r="S17" s="97">
        <f t="shared" si="1"/>
        <v>0.38</v>
      </c>
    </row>
    <row r="18" spans="1:19" ht="24" customHeight="1" thickBot="1">
      <c r="A18" s="99"/>
      <c r="B18" s="46"/>
      <c r="C18" s="47"/>
      <c r="D18" s="223" t="s">
        <v>18</v>
      </c>
      <c r="E18" s="238">
        <v>15</v>
      </c>
      <c r="F18" s="238">
        <v>15</v>
      </c>
      <c r="G18" s="133"/>
      <c r="H18" s="66"/>
      <c r="I18" s="67"/>
      <c r="J18" s="66">
        <v>14.9</v>
      </c>
      <c r="K18" s="66">
        <v>56.8</v>
      </c>
      <c r="L18" s="66"/>
      <c r="M18" s="66"/>
      <c r="N18" s="66"/>
      <c r="O18" s="66">
        <v>0.3</v>
      </c>
      <c r="P18" s="66">
        <v>0.04</v>
      </c>
      <c r="Q18" s="39"/>
      <c r="R18" s="72">
        <v>65</v>
      </c>
      <c r="S18" s="97">
        <f t="shared" si="1"/>
        <v>0.975</v>
      </c>
    </row>
    <row r="19" spans="1:19" ht="24" customHeight="1" hidden="1" thickBot="1">
      <c r="A19" s="99"/>
      <c r="B19" s="46"/>
      <c r="C19" s="47"/>
      <c r="D19" s="223"/>
      <c r="E19" s="238"/>
      <c r="F19" s="238"/>
      <c r="G19" s="133"/>
      <c r="H19" s="66"/>
      <c r="I19" s="66"/>
      <c r="J19" s="66"/>
      <c r="K19" s="66"/>
      <c r="L19" s="66"/>
      <c r="M19" s="66"/>
      <c r="N19" s="66"/>
      <c r="O19" s="66"/>
      <c r="P19" s="66"/>
      <c r="Q19" s="39"/>
      <c r="R19" s="72"/>
      <c r="S19" s="97">
        <f t="shared" si="1"/>
        <v>0</v>
      </c>
    </row>
    <row r="20" spans="1:19" ht="39.75" customHeight="1" thickBot="1">
      <c r="A20" s="99"/>
      <c r="B20" s="38"/>
      <c r="C20" s="61"/>
      <c r="D20" s="233" t="s">
        <v>174</v>
      </c>
      <c r="E20" s="237"/>
      <c r="F20" s="237"/>
      <c r="G20" s="9">
        <v>44</v>
      </c>
      <c r="H20" s="53">
        <f>H21+H22+H23</f>
        <v>3.969</v>
      </c>
      <c r="I20" s="53">
        <f aca="true" t="shared" si="3" ref="I20:P20">I21+I22+I23</f>
        <v>57.53</v>
      </c>
      <c r="J20" s="53">
        <f t="shared" si="3"/>
        <v>15.01</v>
      </c>
      <c r="K20" s="53">
        <f t="shared" si="3"/>
        <v>153.43</v>
      </c>
      <c r="L20" s="53">
        <f t="shared" si="3"/>
        <v>0.366</v>
      </c>
      <c r="M20" s="53">
        <f t="shared" si="3"/>
        <v>0.10800000000000001</v>
      </c>
      <c r="N20" s="53">
        <f t="shared" si="3"/>
        <v>0</v>
      </c>
      <c r="O20" s="53">
        <f t="shared" si="3"/>
        <v>14.4</v>
      </c>
      <c r="P20" s="53">
        <f t="shared" si="3"/>
        <v>0.818</v>
      </c>
      <c r="Q20" s="176" t="s">
        <v>262</v>
      </c>
      <c r="R20" s="68">
        <f>R21+R22+R23</f>
        <v>1179.1100000000001</v>
      </c>
      <c r="S20" s="68">
        <f>S21+S22+S23</f>
        <v>10.8208</v>
      </c>
    </row>
    <row r="21" spans="1:19" s="4" customFormat="1" ht="24" customHeight="1" thickBot="1">
      <c r="A21" s="99"/>
      <c r="B21" s="65"/>
      <c r="C21" s="45"/>
      <c r="D21" s="223" t="s">
        <v>23</v>
      </c>
      <c r="E21" s="238">
        <v>30</v>
      </c>
      <c r="F21" s="238">
        <v>30</v>
      </c>
      <c r="G21" s="10"/>
      <c r="H21" s="66">
        <v>2.31</v>
      </c>
      <c r="I21" s="66">
        <v>0.9</v>
      </c>
      <c r="J21" s="66">
        <v>14.94</v>
      </c>
      <c r="K21" s="66">
        <v>78.6</v>
      </c>
      <c r="L21" s="66">
        <v>0.261</v>
      </c>
      <c r="M21" s="66">
        <v>0.024</v>
      </c>
      <c r="N21" s="66"/>
      <c r="O21" s="66">
        <v>6</v>
      </c>
      <c r="P21" s="66">
        <v>0.594</v>
      </c>
      <c r="Q21" s="39"/>
      <c r="R21" s="72">
        <v>111.61</v>
      </c>
      <c r="S21" s="97">
        <f t="shared" si="1"/>
        <v>3.3483</v>
      </c>
    </row>
    <row r="22" spans="1:19" ht="24" customHeight="1" thickBot="1">
      <c r="A22" s="99"/>
      <c r="B22" s="46"/>
      <c r="C22" s="47"/>
      <c r="D22" s="223" t="s">
        <v>124</v>
      </c>
      <c r="E22" s="238">
        <v>7</v>
      </c>
      <c r="F22" s="238">
        <v>7</v>
      </c>
      <c r="G22" s="10"/>
      <c r="H22" s="66">
        <v>1.61</v>
      </c>
      <c r="I22" s="66">
        <v>2.03</v>
      </c>
      <c r="J22" s="66"/>
      <c r="K22" s="66">
        <v>25.2</v>
      </c>
      <c r="L22" s="66"/>
      <c r="M22" s="66"/>
      <c r="N22" s="66"/>
      <c r="O22" s="66"/>
      <c r="P22" s="66">
        <v>0.084</v>
      </c>
      <c r="Q22" s="39"/>
      <c r="R22" s="72">
        <v>584.5</v>
      </c>
      <c r="S22" s="97">
        <f t="shared" si="1"/>
        <v>4.0915</v>
      </c>
    </row>
    <row r="23" spans="1:19" ht="24" customHeight="1" thickBot="1">
      <c r="A23" s="99"/>
      <c r="B23" s="1"/>
      <c r="C23" s="3"/>
      <c r="D23" s="223" t="s">
        <v>17</v>
      </c>
      <c r="E23" s="238">
        <v>7</v>
      </c>
      <c r="F23" s="238">
        <v>7</v>
      </c>
      <c r="G23" s="10"/>
      <c r="H23" s="66">
        <v>0.049</v>
      </c>
      <c r="I23" s="66">
        <v>54.6</v>
      </c>
      <c r="J23" s="66">
        <v>0.07</v>
      </c>
      <c r="K23" s="66">
        <v>49.63</v>
      </c>
      <c r="L23" s="66">
        <v>0.105</v>
      </c>
      <c r="M23" s="66">
        <v>0.084</v>
      </c>
      <c r="N23" s="66"/>
      <c r="O23" s="66">
        <v>8.4</v>
      </c>
      <c r="P23" s="66">
        <v>0.14</v>
      </c>
      <c r="Q23" s="39"/>
      <c r="R23" s="72">
        <v>483</v>
      </c>
      <c r="S23" s="97">
        <f t="shared" si="1"/>
        <v>3.381</v>
      </c>
    </row>
    <row r="24" spans="1:19" s="4" customFormat="1" ht="24" customHeight="1" thickBot="1">
      <c r="A24" s="99"/>
      <c r="B24" s="38"/>
      <c r="C24" s="5" t="s">
        <v>24</v>
      </c>
      <c r="D24" s="231" t="s">
        <v>25</v>
      </c>
      <c r="E24" s="250">
        <v>150</v>
      </c>
      <c r="F24" s="250">
        <v>150</v>
      </c>
      <c r="G24" s="49">
        <v>150</v>
      </c>
      <c r="H24" s="83">
        <v>0.5</v>
      </c>
      <c r="I24" s="83"/>
      <c r="J24" s="83">
        <v>9.1</v>
      </c>
      <c r="K24" s="83">
        <v>54</v>
      </c>
      <c r="L24" s="83">
        <v>0.01</v>
      </c>
      <c r="M24" s="83">
        <v>0.03</v>
      </c>
      <c r="N24" s="83">
        <v>10</v>
      </c>
      <c r="O24" s="83">
        <v>20</v>
      </c>
      <c r="P24" s="83">
        <v>0.3</v>
      </c>
      <c r="Q24" s="189" t="s">
        <v>298</v>
      </c>
      <c r="R24" s="86">
        <v>65</v>
      </c>
      <c r="S24" s="98">
        <f t="shared" si="1"/>
        <v>9.75</v>
      </c>
    </row>
    <row r="25" spans="1:19" s="4" customFormat="1" ht="24" customHeight="1" thickBot="1">
      <c r="A25" s="99"/>
      <c r="B25" s="38"/>
      <c r="C25" s="5" t="s">
        <v>26</v>
      </c>
      <c r="D25" s="231" t="s">
        <v>222</v>
      </c>
      <c r="E25" s="250"/>
      <c r="F25" s="250"/>
      <c r="G25" s="49">
        <v>65</v>
      </c>
      <c r="H25" s="83">
        <v>0.85</v>
      </c>
      <c r="I25" s="83">
        <v>3.045</v>
      </c>
      <c r="J25" s="83">
        <v>5.77</v>
      </c>
      <c r="K25" s="83">
        <f>SUM(K26:K29)</f>
        <v>68.83000000000001</v>
      </c>
      <c r="L25" s="83">
        <v>0.023</v>
      </c>
      <c r="M25" s="83">
        <v>0.034</v>
      </c>
      <c r="N25" s="83">
        <v>1.9</v>
      </c>
      <c r="O25" s="83">
        <v>24.6</v>
      </c>
      <c r="P25" s="83">
        <v>4.05</v>
      </c>
      <c r="Q25" s="189" t="s">
        <v>334</v>
      </c>
      <c r="R25" s="86">
        <f>R26+R28+R29+R27</f>
        <v>218</v>
      </c>
      <c r="S25" s="86">
        <f>S26+S28+S29+S27</f>
        <v>2.83</v>
      </c>
    </row>
    <row r="26" spans="1:19" s="158" customFormat="1" ht="24" customHeight="1" thickBot="1">
      <c r="A26" s="104"/>
      <c r="B26" s="46"/>
      <c r="C26" s="47"/>
      <c r="D26" s="226" t="s">
        <v>223</v>
      </c>
      <c r="E26" s="265">
        <v>50</v>
      </c>
      <c r="F26" s="265">
        <v>40</v>
      </c>
      <c r="G26" s="159"/>
      <c r="H26" s="66">
        <v>0.6</v>
      </c>
      <c r="I26" s="66">
        <v>0.04</v>
      </c>
      <c r="J26" s="66">
        <v>4</v>
      </c>
      <c r="K26" s="66">
        <v>16.8</v>
      </c>
      <c r="L26" s="66"/>
      <c r="M26" s="66">
        <v>0.06</v>
      </c>
      <c r="N26" s="66"/>
      <c r="O26" s="66">
        <v>14.8</v>
      </c>
      <c r="P26" s="66">
        <v>0.56</v>
      </c>
      <c r="Q26" s="195"/>
      <c r="R26" s="160">
        <v>29</v>
      </c>
      <c r="S26" s="157">
        <f>(E26*R26)/1000</f>
        <v>1.45</v>
      </c>
    </row>
    <row r="27" spans="1:19" s="158" customFormat="1" ht="24" customHeight="1" thickBot="1">
      <c r="A27" s="104"/>
      <c r="B27" s="46"/>
      <c r="C27" s="47"/>
      <c r="D27" s="226" t="s">
        <v>30</v>
      </c>
      <c r="E27" s="265">
        <v>20</v>
      </c>
      <c r="F27" s="265">
        <v>16</v>
      </c>
      <c r="G27" s="159"/>
      <c r="H27" s="66">
        <v>0.208</v>
      </c>
      <c r="I27" s="66">
        <v>0.016</v>
      </c>
      <c r="J27" s="66">
        <v>1.344</v>
      </c>
      <c r="K27" s="66">
        <v>5.44</v>
      </c>
      <c r="L27" s="66">
        <v>0.0096</v>
      </c>
      <c r="M27" s="66">
        <v>0.0112</v>
      </c>
      <c r="N27" s="66">
        <v>0.64</v>
      </c>
      <c r="O27" s="66">
        <v>8.16</v>
      </c>
      <c r="P27" s="66">
        <v>0.112</v>
      </c>
      <c r="Q27" s="195"/>
      <c r="R27" s="160">
        <v>29</v>
      </c>
      <c r="S27" s="157">
        <f>(E27*R27)/1000</f>
        <v>0.58</v>
      </c>
    </row>
    <row r="28" spans="1:19" s="158" customFormat="1" ht="24" customHeight="1" thickBot="1">
      <c r="A28" s="104"/>
      <c r="B28" s="46"/>
      <c r="C28" s="47"/>
      <c r="D28" s="226" t="s">
        <v>67</v>
      </c>
      <c r="E28" s="265">
        <v>5</v>
      </c>
      <c r="F28" s="265">
        <v>4</v>
      </c>
      <c r="G28" s="159"/>
      <c r="H28" s="66">
        <v>0.056</v>
      </c>
      <c r="I28" s="66"/>
      <c r="J28" s="66">
        <v>0.364</v>
      </c>
      <c r="K28" s="66">
        <v>1.64</v>
      </c>
      <c r="L28" s="66">
        <v>0</v>
      </c>
      <c r="M28" s="66">
        <v>0.028</v>
      </c>
      <c r="N28" s="66">
        <v>0.0008</v>
      </c>
      <c r="O28" s="66">
        <v>1.24</v>
      </c>
      <c r="P28" s="66">
        <v>0.032</v>
      </c>
      <c r="Q28" s="195"/>
      <c r="R28" s="160">
        <v>25</v>
      </c>
      <c r="S28" s="157">
        <f>(E28*R28)/1000</f>
        <v>0.125</v>
      </c>
    </row>
    <row r="29" spans="1:19" s="158" customFormat="1" ht="24" customHeight="1" thickBot="1">
      <c r="A29" s="104"/>
      <c r="B29" s="46"/>
      <c r="C29" s="47"/>
      <c r="D29" s="226" t="s">
        <v>202</v>
      </c>
      <c r="E29" s="261">
        <v>5</v>
      </c>
      <c r="F29" s="261">
        <v>5</v>
      </c>
      <c r="G29" s="111"/>
      <c r="H29" s="66">
        <v>0</v>
      </c>
      <c r="I29" s="66">
        <v>4.995</v>
      </c>
      <c r="J29" s="66">
        <v>0</v>
      </c>
      <c r="K29" s="66">
        <v>44.95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195"/>
      <c r="R29" s="160">
        <v>135</v>
      </c>
      <c r="S29" s="157">
        <f>(E29*R29)/1000</f>
        <v>0.675</v>
      </c>
    </row>
    <row r="30" spans="1:19" s="4" customFormat="1" ht="42" customHeight="1" thickBot="1">
      <c r="A30" s="99"/>
      <c r="B30" s="38"/>
      <c r="C30" s="5"/>
      <c r="D30" s="231" t="s">
        <v>175</v>
      </c>
      <c r="E30" s="250"/>
      <c r="F30" s="250"/>
      <c r="G30" s="49">
        <v>250</v>
      </c>
      <c r="H30" s="83">
        <v>6.431</v>
      </c>
      <c r="I30" s="83">
        <v>6.694</v>
      </c>
      <c r="J30" s="83">
        <v>3.664</v>
      </c>
      <c r="K30" s="83">
        <f>SUM(K31:K40)</f>
        <v>170.39000000000001</v>
      </c>
      <c r="L30" s="83">
        <v>0.125</v>
      </c>
      <c r="M30" s="83">
        <v>0.123</v>
      </c>
      <c r="N30" s="83">
        <v>35.017</v>
      </c>
      <c r="O30" s="83">
        <v>76.704</v>
      </c>
      <c r="P30" s="83">
        <v>1.831</v>
      </c>
      <c r="Q30" s="189" t="s">
        <v>315</v>
      </c>
      <c r="R30" s="86">
        <f>R31+R32+R33+R34+R35+R36+R37+R40+R39+R38</f>
        <v>1778.35</v>
      </c>
      <c r="S30" s="86">
        <f>S31+S32+S33+S34+S35+S36+S37+S40+S39+S38</f>
        <v>13.035699999999999</v>
      </c>
    </row>
    <row r="31" spans="1:19" ht="24" customHeight="1" thickBot="1">
      <c r="A31" s="99"/>
      <c r="B31" s="46"/>
      <c r="C31" s="47"/>
      <c r="D31" s="223" t="s">
        <v>29</v>
      </c>
      <c r="E31" s="296">
        <v>24</v>
      </c>
      <c r="F31" s="296">
        <v>24</v>
      </c>
      <c r="G31" s="277"/>
      <c r="H31" s="273">
        <v>4.368</v>
      </c>
      <c r="I31" s="273">
        <v>4.416</v>
      </c>
      <c r="J31" s="273">
        <v>0.168</v>
      </c>
      <c r="K31" s="273">
        <v>57.84</v>
      </c>
      <c r="L31" s="273">
        <v>0.019</v>
      </c>
      <c r="M31" s="273">
        <v>0.036</v>
      </c>
      <c r="N31" s="273">
        <v>0</v>
      </c>
      <c r="O31" s="273">
        <v>4.08</v>
      </c>
      <c r="P31" s="273">
        <v>0.384</v>
      </c>
      <c r="Q31" s="39"/>
      <c r="R31" s="72">
        <v>174.8</v>
      </c>
      <c r="S31" s="97">
        <f t="shared" si="1"/>
        <v>4.195200000000001</v>
      </c>
    </row>
    <row r="32" spans="1:19" ht="24" customHeight="1" thickBot="1">
      <c r="A32" s="99"/>
      <c r="B32" s="46"/>
      <c r="C32" s="47"/>
      <c r="D32" s="223" t="s">
        <v>86</v>
      </c>
      <c r="E32" s="238">
        <v>50</v>
      </c>
      <c r="F32" s="238">
        <v>40</v>
      </c>
      <c r="G32" s="10"/>
      <c r="H32" s="66">
        <v>0.72</v>
      </c>
      <c r="I32" s="66"/>
      <c r="J32" s="66">
        <v>2.08</v>
      </c>
      <c r="K32" s="66">
        <v>9.6</v>
      </c>
      <c r="L32" s="66"/>
      <c r="M32" s="66">
        <v>0.016</v>
      </c>
      <c r="N32" s="66">
        <v>24</v>
      </c>
      <c r="O32" s="66">
        <v>19.2</v>
      </c>
      <c r="P32" s="66">
        <v>0.24</v>
      </c>
      <c r="Q32" s="39"/>
      <c r="R32" s="72">
        <v>24</v>
      </c>
      <c r="S32" s="97">
        <f t="shared" si="1"/>
        <v>1.2</v>
      </c>
    </row>
    <row r="33" spans="1:19" s="4" customFormat="1" ht="24" customHeight="1" thickBot="1">
      <c r="A33" s="99"/>
      <c r="B33" s="65"/>
      <c r="C33" s="45"/>
      <c r="D33" s="223" t="s">
        <v>32</v>
      </c>
      <c r="E33" s="238">
        <v>80</v>
      </c>
      <c r="F33" s="238">
        <v>48</v>
      </c>
      <c r="G33" s="10"/>
      <c r="H33" s="66">
        <v>0.96</v>
      </c>
      <c r="I33" s="66">
        <v>0.192</v>
      </c>
      <c r="J33" s="66">
        <v>8.544</v>
      </c>
      <c r="K33" s="66">
        <v>38.4</v>
      </c>
      <c r="L33" s="66">
        <v>0.0576</v>
      </c>
      <c r="M33" s="66">
        <v>0.0336</v>
      </c>
      <c r="N33" s="66"/>
      <c r="O33" s="66">
        <v>4.8</v>
      </c>
      <c r="P33" s="66">
        <v>0.432</v>
      </c>
      <c r="Q33" s="39"/>
      <c r="R33" s="72">
        <v>21</v>
      </c>
      <c r="S33" s="97">
        <f t="shared" si="1"/>
        <v>1.68</v>
      </c>
    </row>
    <row r="34" spans="1:19" ht="24" customHeight="1" thickBot="1">
      <c r="A34" s="99"/>
      <c r="B34" s="46"/>
      <c r="C34" s="47"/>
      <c r="D34" s="223" t="s">
        <v>33</v>
      </c>
      <c r="E34" s="238">
        <v>5</v>
      </c>
      <c r="F34" s="238">
        <v>4</v>
      </c>
      <c r="G34" s="10"/>
      <c r="H34" s="66">
        <v>0.056</v>
      </c>
      <c r="I34" s="66"/>
      <c r="J34" s="66">
        <v>0.364</v>
      </c>
      <c r="K34" s="66">
        <v>1.64</v>
      </c>
      <c r="L34" s="66"/>
      <c r="M34" s="66">
        <v>0.001</v>
      </c>
      <c r="N34" s="66">
        <v>0.036</v>
      </c>
      <c r="O34" s="66">
        <v>1.24</v>
      </c>
      <c r="P34" s="66">
        <v>0.032</v>
      </c>
      <c r="Q34" s="39"/>
      <c r="R34" s="72">
        <v>25</v>
      </c>
      <c r="S34" s="97">
        <f t="shared" si="1"/>
        <v>0.125</v>
      </c>
    </row>
    <row r="35" spans="1:19" ht="24" customHeight="1" thickBot="1">
      <c r="A35" s="99"/>
      <c r="B35" s="46"/>
      <c r="C35" s="47"/>
      <c r="D35" s="223" t="s">
        <v>30</v>
      </c>
      <c r="E35" s="238">
        <v>5</v>
      </c>
      <c r="F35" s="238">
        <v>4</v>
      </c>
      <c r="G35" s="10"/>
      <c r="H35" s="66">
        <v>0.052</v>
      </c>
      <c r="I35" s="66">
        <v>0.004</v>
      </c>
      <c r="J35" s="66">
        <v>0.336</v>
      </c>
      <c r="K35" s="66">
        <v>1.36</v>
      </c>
      <c r="L35" s="66">
        <v>0.0024</v>
      </c>
      <c r="M35" s="66">
        <v>0.0028</v>
      </c>
      <c r="N35" s="66">
        <v>0.16</v>
      </c>
      <c r="O35" s="66">
        <v>2.04</v>
      </c>
      <c r="P35" s="66">
        <v>0.028</v>
      </c>
      <c r="Q35" s="39"/>
      <c r="R35" s="72">
        <v>29</v>
      </c>
      <c r="S35" s="97">
        <f t="shared" si="1"/>
        <v>0.145</v>
      </c>
    </row>
    <row r="36" spans="1:19" ht="24" customHeight="1" thickBot="1">
      <c r="A36" s="99"/>
      <c r="B36" s="46"/>
      <c r="C36" s="47"/>
      <c r="D36" s="223" t="s">
        <v>37</v>
      </c>
      <c r="E36" s="261">
        <v>5</v>
      </c>
      <c r="F36" s="261">
        <v>5</v>
      </c>
      <c r="G36" s="112"/>
      <c r="H36" s="66">
        <v>0.24</v>
      </c>
      <c r="I36" s="66"/>
      <c r="J36" s="66">
        <v>0.95</v>
      </c>
      <c r="K36" s="66">
        <v>4.95</v>
      </c>
      <c r="L36" s="66"/>
      <c r="M36" s="66">
        <v>0.008</v>
      </c>
      <c r="N36" s="66"/>
      <c r="O36" s="66">
        <v>1</v>
      </c>
      <c r="P36" s="66">
        <v>0.115</v>
      </c>
      <c r="Q36" s="39"/>
      <c r="R36" s="72">
        <v>130</v>
      </c>
      <c r="S36" s="97">
        <f t="shared" si="1"/>
        <v>0.65</v>
      </c>
    </row>
    <row r="37" spans="1:19" ht="24" customHeight="1" thickBot="1">
      <c r="A37" s="99"/>
      <c r="B37" s="46"/>
      <c r="C37" s="47"/>
      <c r="D37" s="223" t="s">
        <v>17</v>
      </c>
      <c r="E37" s="238">
        <v>5</v>
      </c>
      <c r="F37" s="238">
        <f>E37</f>
        <v>5</v>
      </c>
      <c r="G37" s="323"/>
      <c r="H37" s="66">
        <v>0.035</v>
      </c>
      <c r="I37" s="66">
        <v>3.9</v>
      </c>
      <c r="J37" s="66">
        <v>0.05</v>
      </c>
      <c r="K37" s="66">
        <v>35.45</v>
      </c>
      <c r="L37" s="66">
        <v>0.0075</v>
      </c>
      <c r="M37" s="66">
        <v>0.006</v>
      </c>
      <c r="N37" s="66"/>
      <c r="O37" s="66">
        <v>0.6</v>
      </c>
      <c r="P37" s="66">
        <v>0.01</v>
      </c>
      <c r="Q37" s="39"/>
      <c r="R37" s="72">
        <v>483</v>
      </c>
      <c r="S37" s="97">
        <f t="shared" si="1"/>
        <v>2.415</v>
      </c>
    </row>
    <row r="38" spans="1:19" ht="24" customHeight="1" thickBot="1">
      <c r="A38" s="99"/>
      <c r="B38" s="46"/>
      <c r="C38" s="47"/>
      <c r="D38" s="223" t="s">
        <v>69</v>
      </c>
      <c r="E38" s="296">
        <v>10</v>
      </c>
      <c r="F38" s="238">
        <v>5</v>
      </c>
      <c r="G38" s="10"/>
      <c r="H38" s="66">
        <v>0.14</v>
      </c>
      <c r="I38" s="66">
        <v>1</v>
      </c>
      <c r="J38" s="66">
        <v>0.16</v>
      </c>
      <c r="K38" s="66">
        <v>18.02</v>
      </c>
      <c r="L38" s="66"/>
      <c r="M38" s="66">
        <v>0.05</v>
      </c>
      <c r="N38" s="66"/>
      <c r="O38" s="66">
        <v>1.8</v>
      </c>
      <c r="P38" s="66">
        <v>0.015</v>
      </c>
      <c r="Q38" s="39"/>
      <c r="R38" s="72">
        <v>218.55</v>
      </c>
      <c r="S38" s="150">
        <f t="shared" si="1"/>
        <v>2.1855</v>
      </c>
    </row>
    <row r="39" spans="1:19" ht="24" customHeight="1" thickBot="1">
      <c r="A39" s="99"/>
      <c r="B39" s="46"/>
      <c r="C39" s="47"/>
      <c r="D39" s="223" t="s">
        <v>214</v>
      </c>
      <c r="E39" s="238">
        <v>0.5</v>
      </c>
      <c r="F39" s="238">
        <v>0.5</v>
      </c>
      <c r="G39" s="10"/>
      <c r="H39" s="66">
        <v>0.076</v>
      </c>
      <c r="I39" s="66">
        <v>0.084</v>
      </c>
      <c r="J39" s="66">
        <v>0.487</v>
      </c>
      <c r="K39" s="66">
        <v>3.13</v>
      </c>
      <c r="L39" s="66"/>
      <c r="M39" s="66">
        <v>0.004</v>
      </c>
      <c r="N39" s="66">
        <v>0.465</v>
      </c>
      <c r="O39" s="66">
        <v>8.34</v>
      </c>
      <c r="P39" s="66">
        <v>0.43</v>
      </c>
      <c r="Q39" s="39"/>
      <c r="R39" s="72">
        <v>650</v>
      </c>
      <c r="S39" s="150">
        <f t="shared" si="1"/>
        <v>0.325</v>
      </c>
    </row>
    <row r="40" spans="1:19" ht="24" customHeight="1" thickBot="1">
      <c r="A40" s="99"/>
      <c r="B40" s="46"/>
      <c r="C40" s="47"/>
      <c r="D40" s="223" t="s">
        <v>100</v>
      </c>
      <c r="E40" s="238">
        <v>5</v>
      </c>
      <c r="F40" s="238">
        <v>5</v>
      </c>
      <c r="G40" s="10"/>
      <c r="H40" s="66"/>
      <c r="I40" s="66"/>
      <c r="J40" s="66"/>
      <c r="K40" s="66"/>
      <c r="L40" s="66"/>
      <c r="M40" s="66"/>
      <c r="N40" s="66"/>
      <c r="O40" s="66">
        <v>29.44</v>
      </c>
      <c r="P40" s="66"/>
      <c r="Q40" s="39"/>
      <c r="R40" s="72">
        <v>23</v>
      </c>
      <c r="S40" s="150">
        <f t="shared" si="1"/>
        <v>0.115</v>
      </c>
    </row>
    <row r="41" spans="1:19" ht="24" customHeight="1" thickBot="1">
      <c r="A41" s="99"/>
      <c r="B41" s="38"/>
      <c r="C41" s="61"/>
      <c r="D41" s="233" t="s">
        <v>382</v>
      </c>
      <c r="E41" s="237"/>
      <c r="F41" s="237"/>
      <c r="G41" s="9">
        <v>100</v>
      </c>
      <c r="H41" s="53">
        <f>H42+H43</f>
        <v>4.315</v>
      </c>
      <c r="I41" s="53">
        <f aca="true" t="shared" si="4" ref="I41:P41">I42+I43</f>
        <v>4.42</v>
      </c>
      <c r="J41" s="53">
        <f t="shared" si="4"/>
        <v>27.41</v>
      </c>
      <c r="K41" s="53">
        <f t="shared" si="4"/>
        <v>169.45</v>
      </c>
      <c r="L41" s="53">
        <f t="shared" si="4"/>
        <v>0.0075</v>
      </c>
      <c r="M41" s="53">
        <f t="shared" si="4"/>
        <v>0.022</v>
      </c>
      <c r="N41" s="53">
        <f t="shared" si="4"/>
        <v>0</v>
      </c>
      <c r="O41" s="53">
        <f t="shared" si="4"/>
        <v>8.2</v>
      </c>
      <c r="P41" s="53">
        <f t="shared" si="4"/>
        <v>0.642</v>
      </c>
      <c r="Q41" s="176" t="s">
        <v>324</v>
      </c>
      <c r="R41" s="68">
        <f>R42+R43</f>
        <v>563</v>
      </c>
      <c r="S41" s="68">
        <f>S42+S43</f>
        <v>5.615</v>
      </c>
    </row>
    <row r="42" spans="1:19" ht="24" customHeight="1" thickBot="1">
      <c r="A42" s="99"/>
      <c r="B42" s="46"/>
      <c r="C42" s="47"/>
      <c r="D42" s="223" t="s">
        <v>176</v>
      </c>
      <c r="E42" s="238">
        <v>40</v>
      </c>
      <c r="F42" s="238">
        <v>40</v>
      </c>
      <c r="G42" s="10"/>
      <c r="H42" s="66">
        <v>4.28</v>
      </c>
      <c r="I42" s="66">
        <v>0.52</v>
      </c>
      <c r="J42" s="66">
        <v>27.36</v>
      </c>
      <c r="K42" s="66">
        <v>134</v>
      </c>
      <c r="L42" s="66"/>
      <c r="M42" s="66">
        <v>0.016</v>
      </c>
      <c r="N42" s="66"/>
      <c r="O42" s="66">
        <v>7.6</v>
      </c>
      <c r="P42" s="66">
        <v>0.632</v>
      </c>
      <c r="Q42" s="39"/>
      <c r="R42" s="72">
        <v>80</v>
      </c>
      <c r="S42" s="97">
        <f t="shared" si="1"/>
        <v>3.2</v>
      </c>
    </row>
    <row r="43" spans="1:19" ht="24" customHeight="1" thickBot="1">
      <c r="A43" s="99"/>
      <c r="B43" s="46"/>
      <c r="C43" s="47"/>
      <c r="D43" s="223" t="s">
        <v>17</v>
      </c>
      <c r="E43" s="238">
        <v>5</v>
      </c>
      <c r="F43" s="238">
        <f>E43</f>
        <v>5</v>
      </c>
      <c r="G43" s="323"/>
      <c r="H43" s="66">
        <v>0.035</v>
      </c>
      <c r="I43" s="66">
        <v>3.9</v>
      </c>
      <c r="J43" s="66">
        <v>0.05</v>
      </c>
      <c r="K43" s="66">
        <v>35.45</v>
      </c>
      <c r="L43" s="66">
        <v>0.0075</v>
      </c>
      <c r="M43" s="66">
        <v>0.006</v>
      </c>
      <c r="N43" s="66"/>
      <c r="O43" s="66">
        <v>0.6</v>
      </c>
      <c r="P43" s="66">
        <v>0.01</v>
      </c>
      <c r="Q43" s="39"/>
      <c r="R43" s="72">
        <v>483</v>
      </c>
      <c r="S43" s="97">
        <f t="shared" si="1"/>
        <v>2.415</v>
      </c>
    </row>
    <row r="44" spans="1:19" ht="24" customHeight="1" thickBot="1">
      <c r="A44" s="99"/>
      <c r="B44" s="38"/>
      <c r="C44" s="61"/>
      <c r="D44" s="233" t="s">
        <v>177</v>
      </c>
      <c r="E44" s="237"/>
      <c r="F44" s="237"/>
      <c r="G44" s="9">
        <v>80</v>
      </c>
      <c r="H44" s="53">
        <v>1.832</v>
      </c>
      <c r="I44" s="53">
        <v>6.472</v>
      </c>
      <c r="J44" s="53">
        <v>1.2</v>
      </c>
      <c r="K44" s="53">
        <f>SUM(K45:K50)</f>
        <v>244.15000000000003</v>
      </c>
      <c r="L44" s="53">
        <f>L45+L46+L47+L48+L50</f>
        <v>5.6075</v>
      </c>
      <c r="M44" s="53">
        <f>M45+M46+M47+M48+M50</f>
        <v>0.133</v>
      </c>
      <c r="N44" s="53">
        <f>N45+N46+N47+N48+N50</f>
        <v>0.036</v>
      </c>
      <c r="O44" s="53">
        <v>5.4</v>
      </c>
      <c r="P44" s="53">
        <v>0.269</v>
      </c>
      <c r="Q44" s="176" t="s">
        <v>325</v>
      </c>
      <c r="R44" s="68">
        <f>R45+R46+R47+R48+R50+R49</f>
        <v>1031.35</v>
      </c>
      <c r="S44" s="68">
        <f>S45+S46+S47+S48+S50+S49</f>
        <v>18.26675</v>
      </c>
    </row>
    <row r="45" spans="1:19" ht="24" customHeight="1" thickBot="1">
      <c r="A45" s="99"/>
      <c r="B45" s="46"/>
      <c r="C45" s="47"/>
      <c r="D45" s="223" t="s">
        <v>87</v>
      </c>
      <c r="E45" s="238">
        <v>80</v>
      </c>
      <c r="F45" s="238">
        <v>80</v>
      </c>
      <c r="G45" s="133"/>
      <c r="H45" s="66">
        <v>14.56</v>
      </c>
      <c r="I45" s="66">
        <v>14.72</v>
      </c>
      <c r="J45" s="66">
        <v>0.56</v>
      </c>
      <c r="K45" s="66">
        <v>192.8</v>
      </c>
      <c r="L45" s="66">
        <v>5.6</v>
      </c>
      <c r="M45" s="66">
        <v>0.12</v>
      </c>
      <c r="N45" s="66"/>
      <c r="O45" s="66">
        <v>13.6</v>
      </c>
      <c r="P45" s="66">
        <v>1.28</v>
      </c>
      <c r="Q45" s="39"/>
      <c r="R45" s="72">
        <v>174.8</v>
      </c>
      <c r="S45" s="97">
        <f t="shared" si="1"/>
        <v>13.984</v>
      </c>
    </row>
    <row r="46" spans="1:19" s="4" customFormat="1" ht="22.5" customHeight="1" thickBot="1">
      <c r="A46" s="99"/>
      <c r="B46" s="65"/>
      <c r="C46" s="45"/>
      <c r="D46" s="223" t="s">
        <v>67</v>
      </c>
      <c r="E46" s="238">
        <v>5</v>
      </c>
      <c r="F46" s="238">
        <v>4</v>
      </c>
      <c r="G46" s="10"/>
      <c r="H46" s="66">
        <v>0.056</v>
      </c>
      <c r="I46" s="66"/>
      <c r="J46" s="66">
        <v>0.364</v>
      </c>
      <c r="K46" s="66">
        <v>1.64</v>
      </c>
      <c r="L46" s="66"/>
      <c r="M46" s="66">
        <v>0.001</v>
      </c>
      <c r="N46" s="66">
        <v>0.036</v>
      </c>
      <c r="O46" s="66">
        <v>1.24</v>
      </c>
      <c r="P46" s="66">
        <v>0.032</v>
      </c>
      <c r="Q46" s="39"/>
      <c r="R46" s="72">
        <v>25</v>
      </c>
      <c r="S46" s="97">
        <f t="shared" si="1"/>
        <v>0.125</v>
      </c>
    </row>
    <row r="47" spans="1:19" ht="0.75" customHeight="1" hidden="1" thickBot="1">
      <c r="A47" s="99"/>
      <c r="B47" s="46"/>
      <c r="C47" s="47"/>
      <c r="D47" s="223"/>
      <c r="E47" s="238"/>
      <c r="F47" s="238"/>
      <c r="G47" s="10"/>
      <c r="H47" s="66"/>
      <c r="I47" s="66"/>
      <c r="J47" s="66"/>
      <c r="K47" s="66"/>
      <c r="L47" s="66"/>
      <c r="M47" s="66"/>
      <c r="N47" s="66"/>
      <c r="O47" s="66"/>
      <c r="P47" s="66"/>
      <c r="Q47" s="39"/>
      <c r="R47" s="72"/>
      <c r="S47" s="97">
        <f t="shared" si="1"/>
        <v>0</v>
      </c>
    </row>
    <row r="48" spans="1:19" ht="24" customHeight="1" thickBot="1">
      <c r="A48" s="99"/>
      <c r="B48" s="46"/>
      <c r="C48" s="47"/>
      <c r="D48" s="223" t="s">
        <v>37</v>
      </c>
      <c r="E48" s="238">
        <v>5</v>
      </c>
      <c r="F48" s="238">
        <v>5</v>
      </c>
      <c r="G48" s="133"/>
      <c r="H48" s="66">
        <v>0.192</v>
      </c>
      <c r="I48" s="66"/>
      <c r="J48" s="66">
        <v>0.76</v>
      </c>
      <c r="K48" s="66">
        <v>3.96</v>
      </c>
      <c r="L48" s="66"/>
      <c r="M48" s="66">
        <v>0.006</v>
      </c>
      <c r="N48" s="66"/>
      <c r="O48" s="66">
        <v>0.8</v>
      </c>
      <c r="P48" s="66">
        <v>0.092</v>
      </c>
      <c r="Q48" s="39"/>
      <c r="R48" s="72">
        <v>130</v>
      </c>
      <c r="S48" s="97">
        <f t="shared" si="1"/>
        <v>0.65</v>
      </c>
    </row>
    <row r="49" spans="1:19" ht="24" customHeight="1" thickBot="1">
      <c r="A49" s="99"/>
      <c r="B49" s="46"/>
      <c r="C49" s="47"/>
      <c r="D49" s="223" t="s">
        <v>69</v>
      </c>
      <c r="E49" s="238">
        <v>5</v>
      </c>
      <c r="F49" s="238">
        <v>5</v>
      </c>
      <c r="G49" s="156"/>
      <c r="H49" s="66">
        <v>0.14</v>
      </c>
      <c r="I49" s="66">
        <v>1</v>
      </c>
      <c r="J49" s="66">
        <v>0.16</v>
      </c>
      <c r="K49" s="66">
        <v>10.3</v>
      </c>
      <c r="L49" s="66"/>
      <c r="M49" s="66"/>
      <c r="N49" s="66"/>
      <c r="O49" s="66">
        <v>1.8</v>
      </c>
      <c r="P49" s="66">
        <v>0.015</v>
      </c>
      <c r="Q49" s="39"/>
      <c r="R49" s="72">
        <v>218.55</v>
      </c>
      <c r="S49" s="97">
        <f t="shared" si="1"/>
        <v>1.09275</v>
      </c>
    </row>
    <row r="50" spans="1:19" ht="24" customHeight="1" thickBot="1">
      <c r="A50" s="99"/>
      <c r="B50" s="46"/>
      <c r="C50" s="47"/>
      <c r="D50" s="223" t="s">
        <v>17</v>
      </c>
      <c r="E50" s="238">
        <v>5</v>
      </c>
      <c r="F50" s="238">
        <f>E50</f>
        <v>5</v>
      </c>
      <c r="G50" s="323"/>
      <c r="H50" s="66">
        <v>0.035</v>
      </c>
      <c r="I50" s="66">
        <v>3.9</v>
      </c>
      <c r="J50" s="66">
        <v>0.05</v>
      </c>
      <c r="K50" s="66">
        <v>35.45</v>
      </c>
      <c r="L50" s="66">
        <v>0.0075</v>
      </c>
      <c r="M50" s="66">
        <v>0.006</v>
      </c>
      <c r="N50" s="66"/>
      <c r="O50" s="66">
        <v>0.6</v>
      </c>
      <c r="P50" s="66">
        <v>0.01</v>
      </c>
      <c r="Q50" s="39"/>
      <c r="R50" s="72">
        <v>483</v>
      </c>
      <c r="S50" s="97">
        <f t="shared" si="1"/>
        <v>2.415</v>
      </c>
    </row>
    <row r="51" spans="1:19" ht="24" customHeight="1" thickBot="1">
      <c r="A51" s="99"/>
      <c r="B51" s="38"/>
      <c r="C51" s="61"/>
      <c r="D51" s="233" t="s">
        <v>38</v>
      </c>
      <c r="E51" s="237"/>
      <c r="F51" s="237"/>
      <c r="G51" s="9">
        <v>200</v>
      </c>
      <c r="H51" s="53">
        <f>H52+H53</f>
        <v>0.048</v>
      </c>
      <c r="I51" s="53">
        <f aca="true" t="shared" si="5" ref="I51:P51">I52+I53</f>
        <v>0.016</v>
      </c>
      <c r="J51" s="53">
        <f t="shared" si="5"/>
        <v>16.17</v>
      </c>
      <c r="K51" s="53">
        <f t="shared" si="5"/>
        <v>62.050000000000004</v>
      </c>
      <c r="L51" s="53">
        <f t="shared" si="5"/>
        <v>0</v>
      </c>
      <c r="M51" s="53">
        <f t="shared" si="5"/>
        <v>0.32</v>
      </c>
      <c r="N51" s="53">
        <f t="shared" si="5"/>
        <v>0.32</v>
      </c>
      <c r="O51" s="53">
        <f t="shared" si="5"/>
        <v>6.7</v>
      </c>
      <c r="P51" s="53">
        <f t="shared" si="5"/>
        <v>0.285</v>
      </c>
      <c r="Q51" s="176" t="s">
        <v>236</v>
      </c>
      <c r="R51" s="68">
        <f>R52+R53</f>
        <v>245</v>
      </c>
      <c r="S51" s="68">
        <f>S52+S53</f>
        <v>2.415</v>
      </c>
    </row>
    <row r="52" spans="1:19" ht="24" customHeight="1" thickBot="1">
      <c r="A52" s="99"/>
      <c r="B52" s="46"/>
      <c r="C52" s="47"/>
      <c r="D52" s="223" t="s">
        <v>116</v>
      </c>
      <c r="E52" s="238">
        <v>8</v>
      </c>
      <c r="F52" s="238">
        <v>8</v>
      </c>
      <c r="G52" s="133"/>
      <c r="H52" s="66">
        <v>0.048</v>
      </c>
      <c r="I52" s="66">
        <v>0.016</v>
      </c>
      <c r="J52" s="66">
        <v>1.2</v>
      </c>
      <c r="K52" s="66">
        <v>5.2</v>
      </c>
      <c r="L52" s="66"/>
      <c r="M52" s="66">
        <v>0.32</v>
      </c>
      <c r="N52" s="66">
        <v>0.32</v>
      </c>
      <c r="O52" s="66">
        <v>6.4</v>
      </c>
      <c r="P52" s="66">
        <v>0.24</v>
      </c>
      <c r="Q52" s="39"/>
      <c r="R52" s="72">
        <v>180</v>
      </c>
      <c r="S52" s="97">
        <f t="shared" si="1"/>
        <v>1.44</v>
      </c>
    </row>
    <row r="53" spans="1:19" ht="24" customHeight="1" thickBot="1">
      <c r="A53" s="99"/>
      <c r="B53" s="46"/>
      <c r="C53" s="47"/>
      <c r="D53" s="223" t="s">
        <v>18</v>
      </c>
      <c r="E53" s="238">
        <v>15</v>
      </c>
      <c r="F53" s="238">
        <v>15</v>
      </c>
      <c r="G53" s="133"/>
      <c r="H53" s="67"/>
      <c r="I53" s="67"/>
      <c r="J53" s="66">
        <v>14.97</v>
      </c>
      <c r="K53" s="66">
        <v>56.85</v>
      </c>
      <c r="L53" s="66"/>
      <c r="M53" s="66"/>
      <c r="N53" s="66"/>
      <c r="O53" s="66">
        <v>0.3</v>
      </c>
      <c r="P53" s="66">
        <v>0.045</v>
      </c>
      <c r="Q53" s="39"/>
      <c r="R53" s="72">
        <v>65</v>
      </c>
      <c r="S53" s="97">
        <f t="shared" si="1"/>
        <v>0.975</v>
      </c>
    </row>
    <row r="54" spans="1:19" s="4" customFormat="1" ht="24" customHeight="1" thickBot="1">
      <c r="A54" s="99"/>
      <c r="B54" s="38"/>
      <c r="C54" s="8"/>
      <c r="D54" s="233" t="s">
        <v>40</v>
      </c>
      <c r="E54" s="237">
        <v>40</v>
      </c>
      <c r="F54" s="237">
        <v>40</v>
      </c>
      <c r="G54" s="9">
        <v>40</v>
      </c>
      <c r="H54" s="53">
        <v>2.64</v>
      </c>
      <c r="I54" s="53">
        <v>0.48</v>
      </c>
      <c r="J54" s="53">
        <v>13.6</v>
      </c>
      <c r="K54" s="53">
        <v>72.4</v>
      </c>
      <c r="L54" s="53">
        <v>0.07</v>
      </c>
      <c r="M54" s="53">
        <v>0.03</v>
      </c>
      <c r="N54" s="53"/>
      <c r="O54" s="53">
        <v>14</v>
      </c>
      <c r="P54" s="53">
        <v>1.5</v>
      </c>
      <c r="Q54" s="176" t="s">
        <v>238</v>
      </c>
      <c r="R54" s="68">
        <v>60.23</v>
      </c>
      <c r="S54" s="98">
        <f t="shared" si="1"/>
        <v>2.4092</v>
      </c>
    </row>
    <row r="55" spans="1:19" s="4" customFormat="1" ht="24" customHeight="1" thickBot="1">
      <c r="A55" s="99"/>
      <c r="B55" s="38"/>
      <c r="C55" s="5" t="s">
        <v>41</v>
      </c>
      <c r="D55" s="231" t="s">
        <v>182</v>
      </c>
      <c r="E55" s="250"/>
      <c r="F55" s="250"/>
      <c r="G55" s="49">
        <v>100</v>
      </c>
      <c r="H55" s="83">
        <f>H56+H57+H58+H59+H60+H61+H62+H63</f>
        <v>13.358</v>
      </c>
      <c r="I55" s="83">
        <f aca="true" t="shared" si="6" ref="I55:P55">I56+I57+I58+I59+I60+I61+I62+I63</f>
        <v>14.26</v>
      </c>
      <c r="J55" s="83">
        <f t="shared" si="6"/>
        <v>76.363</v>
      </c>
      <c r="K55" s="83">
        <f t="shared" si="6"/>
        <v>503.7299999999999</v>
      </c>
      <c r="L55" s="83">
        <f t="shared" si="6"/>
        <v>0.24730000000000002</v>
      </c>
      <c r="M55" s="83">
        <f t="shared" si="6"/>
        <v>0.28400000000000003</v>
      </c>
      <c r="N55" s="83">
        <f t="shared" si="6"/>
        <v>0.75</v>
      </c>
      <c r="O55" s="83">
        <f t="shared" si="6"/>
        <v>78.4135</v>
      </c>
      <c r="P55" s="83">
        <f t="shared" si="6"/>
        <v>1.7160000000000002</v>
      </c>
      <c r="Q55" s="189" t="s">
        <v>337</v>
      </c>
      <c r="R55" s="86">
        <f>R56+R57+R58+R59+R60+R61+R62+R63</f>
        <v>1066</v>
      </c>
      <c r="S55" s="86">
        <f>SUM(S56:S63)</f>
        <v>16.7625</v>
      </c>
    </row>
    <row r="56" spans="1:19" ht="24" customHeight="1" thickBot="1">
      <c r="A56" s="99"/>
      <c r="B56" s="46"/>
      <c r="C56" s="47"/>
      <c r="D56" s="223" t="s">
        <v>42</v>
      </c>
      <c r="E56" s="238">
        <v>80</v>
      </c>
      <c r="F56" s="245">
        <v>80</v>
      </c>
      <c r="G56" s="10"/>
      <c r="H56" s="66">
        <v>8.24</v>
      </c>
      <c r="I56" s="66">
        <v>0.88</v>
      </c>
      <c r="J56" s="66">
        <v>55.2</v>
      </c>
      <c r="K56" s="66">
        <v>267.4</v>
      </c>
      <c r="L56" s="66">
        <v>0.2</v>
      </c>
      <c r="M56" s="66">
        <v>0.064</v>
      </c>
      <c r="N56" s="66"/>
      <c r="O56" s="66">
        <v>14.4</v>
      </c>
      <c r="P56" s="66">
        <v>0.96</v>
      </c>
      <c r="Q56" s="39"/>
      <c r="R56" s="72">
        <v>37</v>
      </c>
      <c r="S56" s="97">
        <f t="shared" si="1"/>
        <v>2.96</v>
      </c>
    </row>
    <row r="57" spans="1:19" ht="24" customHeight="1" thickBot="1">
      <c r="A57" s="99"/>
      <c r="B57" s="46"/>
      <c r="C57" s="47"/>
      <c r="D57" s="223" t="s">
        <v>35</v>
      </c>
      <c r="E57" s="238">
        <v>50</v>
      </c>
      <c r="F57" s="238">
        <v>50</v>
      </c>
      <c r="G57" s="10"/>
      <c r="H57" s="66">
        <v>1.4</v>
      </c>
      <c r="I57" s="66">
        <v>1.6</v>
      </c>
      <c r="J57" s="66">
        <v>2.35</v>
      </c>
      <c r="K57" s="66">
        <v>29</v>
      </c>
      <c r="L57" s="66">
        <v>0.02</v>
      </c>
      <c r="M57" s="66">
        <v>0.075</v>
      </c>
      <c r="N57" s="66">
        <v>0.75</v>
      </c>
      <c r="O57" s="66">
        <v>62</v>
      </c>
      <c r="P57" s="66">
        <v>0.1</v>
      </c>
      <c r="Q57" s="39"/>
      <c r="R57" s="72">
        <v>69.75</v>
      </c>
      <c r="S57" s="97">
        <f t="shared" si="1"/>
        <v>3.4875</v>
      </c>
    </row>
    <row r="58" spans="1:19" ht="24" customHeight="1" thickBot="1">
      <c r="A58" s="99"/>
      <c r="B58" s="46"/>
      <c r="C58" s="47"/>
      <c r="D58" s="223" t="s">
        <v>28</v>
      </c>
      <c r="E58" s="238">
        <v>5</v>
      </c>
      <c r="F58" s="238">
        <v>5</v>
      </c>
      <c r="G58" s="10"/>
      <c r="H58" s="66"/>
      <c r="I58" s="66">
        <v>4.995</v>
      </c>
      <c r="J58" s="66"/>
      <c r="K58" s="66">
        <v>44.95</v>
      </c>
      <c r="L58" s="66"/>
      <c r="M58" s="66"/>
      <c r="N58" s="66"/>
      <c r="O58" s="66"/>
      <c r="P58" s="66"/>
      <c r="Q58" s="39"/>
      <c r="R58" s="72">
        <v>135</v>
      </c>
      <c r="S58" s="97">
        <f t="shared" si="1"/>
        <v>0.675</v>
      </c>
    </row>
    <row r="59" spans="1:19" ht="24" customHeight="1" thickBot="1">
      <c r="A59" s="99"/>
      <c r="B59" s="46"/>
      <c r="C59" s="47"/>
      <c r="D59" s="223" t="s">
        <v>17</v>
      </c>
      <c r="E59" s="238">
        <v>5</v>
      </c>
      <c r="F59" s="238">
        <f>E59</f>
        <v>5</v>
      </c>
      <c r="G59" s="323"/>
      <c r="H59" s="66">
        <v>0.035</v>
      </c>
      <c r="I59" s="66">
        <v>3.9</v>
      </c>
      <c r="J59" s="66">
        <v>0.05</v>
      </c>
      <c r="K59" s="66">
        <v>35.45</v>
      </c>
      <c r="L59" s="66">
        <v>0.0075</v>
      </c>
      <c r="M59" s="66">
        <v>0.006</v>
      </c>
      <c r="N59" s="66"/>
      <c r="O59" s="66">
        <v>0.6</v>
      </c>
      <c r="P59" s="66">
        <v>0.01</v>
      </c>
      <c r="Q59" s="39"/>
      <c r="R59" s="72">
        <v>483</v>
      </c>
      <c r="S59" s="97">
        <f t="shared" si="1"/>
        <v>2.415</v>
      </c>
    </row>
    <row r="60" spans="1:19" ht="24" customHeight="1" thickBot="1">
      <c r="A60" s="99"/>
      <c r="B60" s="46"/>
      <c r="C60" s="47"/>
      <c r="D60" s="223" t="s">
        <v>18</v>
      </c>
      <c r="E60" s="238">
        <v>10</v>
      </c>
      <c r="F60" s="238">
        <f>E60</f>
        <v>10</v>
      </c>
      <c r="G60" s="10"/>
      <c r="H60" s="66"/>
      <c r="I60" s="66"/>
      <c r="J60" s="66">
        <v>9.98</v>
      </c>
      <c r="K60" s="66">
        <v>37.9</v>
      </c>
      <c r="L60" s="66"/>
      <c r="M60" s="66"/>
      <c r="N60" s="66"/>
      <c r="O60" s="66">
        <v>0.2</v>
      </c>
      <c r="P60" s="66">
        <v>0.03</v>
      </c>
      <c r="Q60" s="39"/>
      <c r="R60" s="72">
        <v>65</v>
      </c>
      <c r="S60" s="97">
        <f t="shared" si="1"/>
        <v>0.65</v>
      </c>
    </row>
    <row r="61" spans="1:19" ht="24" customHeight="1" thickBot="1">
      <c r="A61" s="99"/>
      <c r="B61" s="46"/>
      <c r="C61" s="47"/>
      <c r="D61" s="223" t="s">
        <v>45</v>
      </c>
      <c r="E61" s="238">
        <v>5</v>
      </c>
      <c r="F61" s="238">
        <v>5</v>
      </c>
      <c r="G61" s="323"/>
      <c r="H61" s="285">
        <v>0.635</v>
      </c>
      <c r="I61" s="285">
        <v>0.125</v>
      </c>
      <c r="J61" s="285">
        <v>0.425</v>
      </c>
      <c r="K61" s="285">
        <v>5.45</v>
      </c>
      <c r="L61" s="285">
        <v>0.003</v>
      </c>
      <c r="M61" s="285">
        <v>0.034</v>
      </c>
      <c r="N61" s="285"/>
      <c r="O61" s="285">
        <v>0.0135</v>
      </c>
      <c r="P61" s="285">
        <v>0.016</v>
      </c>
      <c r="Q61" s="39"/>
      <c r="R61" s="72">
        <v>130</v>
      </c>
      <c r="S61" s="97">
        <f t="shared" si="1"/>
        <v>0.65</v>
      </c>
    </row>
    <row r="62" spans="1:19" ht="24" customHeight="1" thickBot="1">
      <c r="A62" s="99"/>
      <c r="B62" s="46"/>
      <c r="C62" s="47"/>
      <c r="D62" s="223" t="s">
        <v>43</v>
      </c>
      <c r="E62" s="238">
        <v>0.5</v>
      </c>
      <c r="F62" s="238">
        <v>0.5</v>
      </c>
      <c r="G62" s="10"/>
      <c r="H62" s="66">
        <v>3.048</v>
      </c>
      <c r="I62" s="66">
        <v>2.76</v>
      </c>
      <c r="J62" s="66">
        <v>0.168</v>
      </c>
      <c r="K62" s="66">
        <v>37.68</v>
      </c>
      <c r="L62" s="66">
        <v>0.0168</v>
      </c>
      <c r="M62" s="66">
        <v>0.105</v>
      </c>
      <c r="N62" s="66"/>
      <c r="O62" s="66">
        <v>1.2</v>
      </c>
      <c r="P62" s="66">
        <v>0.6</v>
      </c>
      <c r="Q62" s="39"/>
      <c r="R62" s="72">
        <v>6.25</v>
      </c>
      <c r="S62" s="97">
        <f>(E62*R62)</f>
        <v>3.125</v>
      </c>
    </row>
    <row r="63" spans="1:19" ht="24" customHeight="1" thickBot="1">
      <c r="A63" s="99"/>
      <c r="B63" s="46"/>
      <c r="C63" s="47"/>
      <c r="D63" s="223" t="s">
        <v>183</v>
      </c>
      <c r="E63" s="238">
        <v>20</v>
      </c>
      <c r="F63" s="238">
        <v>20</v>
      </c>
      <c r="G63" s="10"/>
      <c r="H63" s="66"/>
      <c r="I63" s="66"/>
      <c r="J63" s="66">
        <v>8.19</v>
      </c>
      <c r="K63" s="66">
        <v>45.9</v>
      </c>
      <c r="L63" s="66"/>
      <c r="M63" s="66"/>
      <c r="N63" s="66"/>
      <c r="O63" s="66"/>
      <c r="P63" s="66"/>
      <c r="Q63" s="39"/>
      <c r="R63" s="72">
        <v>140</v>
      </c>
      <c r="S63" s="97">
        <f t="shared" si="1"/>
        <v>2.8</v>
      </c>
    </row>
    <row r="64" spans="1:19" s="4" customFormat="1" ht="24" customHeight="1" thickBot="1">
      <c r="A64" s="99"/>
      <c r="B64" s="38"/>
      <c r="C64" s="8"/>
      <c r="D64" s="233" t="s">
        <v>61</v>
      </c>
      <c r="E64" s="237"/>
      <c r="F64" s="237"/>
      <c r="G64" s="9">
        <v>200</v>
      </c>
      <c r="H64" s="53">
        <f>H65+H66</f>
        <v>5</v>
      </c>
      <c r="I64" s="53">
        <f aca="true" t="shared" si="7" ref="I64:P64">I65+I66</f>
        <v>4.5</v>
      </c>
      <c r="J64" s="53">
        <f t="shared" si="7"/>
        <v>36</v>
      </c>
      <c r="K64" s="53">
        <f t="shared" si="7"/>
        <v>184.5</v>
      </c>
      <c r="L64" s="53">
        <f t="shared" si="7"/>
        <v>0</v>
      </c>
      <c r="M64" s="53">
        <f t="shared" si="7"/>
        <v>0</v>
      </c>
      <c r="N64" s="53">
        <f t="shared" si="7"/>
        <v>0</v>
      </c>
      <c r="O64" s="53">
        <f t="shared" si="7"/>
        <v>0.3</v>
      </c>
      <c r="P64" s="53">
        <f t="shared" si="7"/>
        <v>0.04</v>
      </c>
      <c r="Q64" s="176" t="s">
        <v>248</v>
      </c>
      <c r="R64" s="68">
        <f>R65+R66</f>
        <v>495</v>
      </c>
      <c r="S64" s="68">
        <f>S65+S66</f>
        <v>1.405</v>
      </c>
    </row>
    <row r="65" spans="1:19" ht="24" customHeight="1" thickBot="1">
      <c r="A65" s="99"/>
      <c r="B65" s="46"/>
      <c r="C65" s="47"/>
      <c r="D65" s="223" t="s">
        <v>74</v>
      </c>
      <c r="E65" s="238">
        <v>1</v>
      </c>
      <c r="F65" s="238">
        <v>1</v>
      </c>
      <c r="G65" s="10"/>
      <c r="H65" s="66">
        <v>5</v>
      </c>
      <c r="I65" s="66">
        <v>4.5</v>
      </c>
      <c r="J65" s="66">
        <v>17</v>
      </c>
      <c r="K65" s="66">
        <v>139</v>
      </c>
      <c r="L65" s="66"/>
      <c r="M65" s="66"/>
      <c r="N65" s="66"/>
      <c r="O65" s="66"/>
      <c r="P65" s="66"/>
      <c r="Q65" s="39"/>
      <c r="R65" s="72">
        <v>430</v>
      </c>
      <c r="S65" s="97">
        <f t="shared" si="1"/>
        <v>0.43</v>
      </c>
    </row>
    <row r="66" spans="1:19" ht="24" customHeight="1" thickBot="1">
      <c r="A66" s="99"/>
      <c r="B66" s="1"/>
      <c r="C66" s="3"/>
      <c r="D66" s="223" t="s">
        <v>21</v>
      </c>
      <c r="E66" s="238">
        <v>15</v>
      </c>
      <c r="F66" s="238">
        <v>15</v>
      </c>
      <c r="G66" s="10"/>
      <c r="H66" s="66"/>
      <c r="I66" s="66"/>
      <c r="J66" s="66">
        <v>19</v>
      </c>
      <c r="K66" s="66">
        <v>45.5</v>
      </c>
      <c r="L66" s="66"/>
      <c r="M66" s="66"/>
      <c r="N66" s="66"/>
      <c r="O66" s="66">
        <v>0.3</v>
      </c>
      <c r="P66" s="66">
        <v>0.04</v>
      </c>
      <c r="Q66" s="39"/>
      <c r="R66" s="72">
        <v>65</v>
      </c>
      <c r="S66" s="97">
        <f t="shared" si="1"/>
        <v>0.975</v>
      </c>
    </row>
    <row r="67" spans="1:19" ht="23.25" customHeight="1" thickBot="1">
      <c r="A67" s="99"/>
      <c r="B67" s="26"/>
      <c r="C67" s="2"/>
      <c r="D67" s="2" t="s">
        <v>47</v>
      </c>
      <c r="E67" s="133"/>
      <c r="F67" s="133"/>
      <c r="G67" s="133"/>
      <c r="H67" s="67">
        <f>H64+H55+H54+H51+H44+H41+H30+H24+H20+H16+H9+H25</f>
        <v>45.373000000000005</v>
      </c>
      <c r="I67" s="67">
        <f>I64+I55+I54+I51+I44+I41+I30+I24+I20+I16+I9+I25</f>
        <v>106.35600000000001</v>
      </c>
      <c r="J67" s="67">
        <f aca="true" t="shared" si="8" ref="J67:P67">J64+J55+J54+J51+J44+J41+J30+J24+J20+J16+J9+J25</f>
        <v>258.70599999999996</v>
      </c>
      <c r="K67" s="67">
        <f t="shared" si="8"/>
        <v>1965.18</v>
      </c>
      <c r="L67" s="67">
        <f t="shared" si="8"/>
        <v>6.5718</v>
      </c>
      <c r="M67" s="67">
        <f t="shared" si="8"/>
        <v>1.3150000000000004</v>
      </c>
      <c r="N67" s="67">
        <f t="shared" si="8"/>
        <v>49.973000000000006</v>
      </c>
      <c r="O67" s="67">
        <f t="shared" si="8"/>
        <v>417.4175</v>
      </c>
      <c r="P67" s="67">
        <f t="shared" si="8"/>
        <v>12.968</v>
      </c>
      <c r="Q67" s="177"/>
      <c r="R67" s="70">
        <f>R64+R55+R54+R51+R44+R41+R30+R24+R20+R16+R9+R25</f>
        <v>7983.790000000001</v>
      </c>
      <c r="S67" s="70">
        <f>S64+S55+S54+S51+S44+S41+S30+S24+S20+S16+S9+S25</f>
        <v>99.35845</v>
      </c>
    </row>
    <row r="68" spans="1:19" ht="14.2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170"/>
      <c r="R68" s="99"/>
      <c r="S68" s="99"/>
    </row>
    <row r="69" spans="1:19" ht="14.2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170"/>
      <c r="R69" s="99"/>
      <c r="S69" s="99"/>
    </row>
    <row r="70" spans="1:19" ht="14.2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170"/>
      <c r="R70" s="99"/>
      <c r="S70" s="99"/>
    </row>
    <row r="71" spans="1:19" ht="14.2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170"/>
      <c r="R71" s="99"/>
      <c r="S71" s="99"/>
    </row>
    <row r="72" spans="1:19" ht="15" thickBot="1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170"/>
      <c r="R72" s="99"/>
      <c r="S72" s="99"/>
    </row>
    <row r="73" spans="1:19" ht="31.5" customHeight="1" thickBot="1">
      <c r="A73" s="99"/>
      <c r="B73" s="328" t="s">
        <v>1</v>
      </c>
      <c r="C73" s="328" t="s">
        <v>55</v>
      </c>
      <c r="D73" s="328" t="s">
        <v>56</v>
      </c>
      <c r="E73" s="328" t="s">
        <v>2</v>
      </c>
      <c r="F73" s="328" t="s">
        <v>3</v>
      </c>
      <c r="G73" s="328" t="s">
        <v>51</v>
      </c>
      <c r="H73" s="337" t="s">
        <v>4</v>
      </c>
      <c r="I73" s="346"/>
      <c r="J73" s="347"/>
      <c r="K73" s="328" t="s">
        <v>98</v>
      </c>
      <c r="L73" s="337" t="s">
        <v>53</v>
      </c>
      <c r="M73" s="346"/>
      <c r="N73" s="347"/>
      <c r="O73" s="337" t="s">
        <v>99</v>
      </c>
      <c r="P73" s="347"/>
      <c r="Q73" s="333" t="s">
        <v>229</v>
      </c>
      <c r="R73" s="337" t="s">
        <v>5</v>
      </c>
      <c r="S73" s="354" t="s">
        <v>50</v>
      </c>
    </row>
    <row r="74" spans="1:19" ht="15" customHeight="1" thickBot="1">
      <c r="A74" s="99"/>
      <c r="B74" s="331"/>
      <c r="C74" s="331"/>
      <c r="D74" s="331"/>
      <c r="E74" s="331"/>
      <c r="F74" s="331"/>
      <c r="G74" s="329"/>
      <c r="H74" s="348"/>
      <c r="I74" s="349"/>
      <c r="J74" s="350"/>
      <c r="K74" s="329"/>
      <c r="L74" s="348"/>
      <c r="M74" s="349"/>
      <c r="N74" s="350"/>
      <c r="O74" s="348"/>
      <c r="P74" s="350"/>
      <c r="Q74" s="334"/>
      <c r="R74" s="348"/>
      <c r="S74" s="354"/>
    </row>
    <row r="75" spans="1:19" ht="15" customHeight="1" thickBot="1">
      <c r="A75" s="99"/>
      <c r="B75" s="331"/>
      <c r="C75" s="331"/>
      <c r="D75" s="331"/>
      <c r="E75" s="331"/>
      <c r="F75" s="331"/>
      <c r="G75" s="329"/>
      <c r="H75" s="348"/>
      <c r="I75" s="349"/>
      <c r="J75" s="350"/>
      <c r="K75" s="329"/>
      <c r="L75" s="348"/>
      <c r="M75" s="349"/>
      <c r="N75" s="350"/>
      <c r="O75" s="348"/>
      <c r="P75" s="350"/>
      <c r="Q75" s="334"/>
      <c r="R75" s="348"/>
      <c r="S75" s="354"/>
    </row>
    <row r="76" spans="1:19" ht="15" customHeight="1" thickBot="1">
      <c r="A76" s="99"/>
      <c r="B76" s="331"/>
      <c r="C76" s="331"/>
      <c r="D76" s="331"/>
      <c r="E76" s="331"/>
      <c r="F76" s="331"/>
      <c r="G76" s="329"/>
      <c r="H76" s="348"/>
      <c r="I76" s="349"/>
      <c r="J76" s="350"/>
      <c r="K76" s="329"/>
      <c r="L76" s="348"/>
      <c r="M76" s="349"/>
      <c r="N76" s="350"/>
      <c r="O76" s="348"/>
      <c r="P76" s="350"/>
      <c r="Q76" s="334"/>
      <c r="R76" s="348"/>
      <c r="S76" s="354"/>
    </row>
    <row r="77" spans="1:19" ht="21.75" customHeight="1" thickBot="1">
      <c r="A77" s="99"/>
      <c r="B77" s="332"/>
      <c r="C77" s="332"/>
      <c r="D77" s="332"/>
      <c r="E77" s="332"/>
      <c r="F77" s="332"/>
      <c r="G77" s="330"/>
      <c r="H77" s="351"/>
      <c r="I77" s="352"/>
      <c r="J77" s="353"/>
      <c r="K77" s="330"/>
      <c r="L77" s="351"/>
      <c r="M77" s="352"/>
      <c r="N77" s="353"/>
      <c r="O77" s="351"/>
      <c r="P77" s="353"/>
      <c r="Q77" s="335"/>
      <c r="R77" s="351"/>
      <c r="S77" s="354"/>
    </row>
    <row r="78" spans="1:19" ht="15.75" thickBot="1">
      <c r="A78" s="99"/>
      <c r="B78" s="131"/>
      <c r="C78" s="133"/>
      <c r="D78" s="133"/>
      <c r="E78" s="133"/>
      <c r="F78" s="133"/>
      <c r="G78" s="133"/>
      <c r="H78" s="133" t="s">
        <v>6</v>
      </c>
      <c r="I78" s="133" t="s">
        <v>7</v>
      </c>
      <c r="J78" s="133" t="s">
        <v>8</v>
      </c>
      <c r="K78" s="133"/>
      <c r="L78" s="133" t="s">
        <v>9</v>
      </c>
      <c r="M78" s="133" t="s">
        <v>10</v>
      </c>
      <c r="N78" s="133" t="s">
        <v>11</v>
      </c>
      <c r="O78" s="133" t="s">
        <v>12</v>
      </c>
      <c r="P78" s="133" t="s">
        <v>13</v>
      </c>
      <c r="Q78" s="188"/>
      <c r="R78" s="132"/>
      <c r="S78" s="28"/>
    </row>
    <row r="79" spans="1:19" ht="24.75" customHeight="1" thickBot="1">
      <c r="A79" s="99"/>
      <c r="B79" s="38"/>
      <c r="C79" s="5" t="s">
        <v>48</v>
      </c>
      <c r="D79" s="231" t="s">
        <v>173</v>
      </c>
      <c r="E79" s="64"/>
      <c r="F79" s="64"/>
      <c r="G79" s="64">
        <v>200</v>
      </c>
      <c r="H79" s="76">
        <f>H80+H81+H82</f>
        <v>6.26</v>
      </c>
      <c r="I79" s="76">
        <f>I80+I81+I82</f>
        <v>4.9879999999999995</v>
      </c>
      <c r="J79" s="76">
        <f>J80+J81+J82</f>
        <v>26.254</v>
      </c>
      <c r="K79" s="76">
        <f>SUM(K80:K82)</f>
        <v>136.4</v>
      </c>
      <c r="L79" s="76">
        <f>L80+L81+L82</f>
        <v>0.2026</v>
      </c>
      <c r="M79" s="76">
        <f>M80+M81+M82</f>
        <v>0.169</v>
      </c>
      <c r="N79" s="76">
        <f>N80+N81+N82</f>
        <v>1.35</v>
      </c>
      <c r="O79" s="76">
        <f>O80+O81+O82</f>
        <v>128.78</v>
      </c>
      <c r="P79" s="76">
        <f>P80+P81+P82</f>
        <v>0.7964</v>
      </c>
      <c r="Q79" s="182" t="s">
        <v>237</v>
      </c>
      <c r="R79" s="78">
        <v>188</v>
      </c>
      <c r="S79" s="78">
        <f>SUM(S80:S82)</f>
        <v>5.005</v>
      </c>
    </row>
    <row r="80" spans="1:19" ht="24.75" customHeight="1" thickBot="1">
      <c r="A80" s="99"/>
      <c r="B80" s="1"/>
      <c r="C80" s="3"/>
      <c r="D80" s="223" t="s">
        <v>107</v>
      </c>
      <c r="E80" s="315">
        <v>30</v>
      </c>
      <c r="F80" s="248">
        <v>30</v>
      </c>
      <c r="G80" s="30"/>
      <c r="H80" s="77">
        <v>3.74</v>
      </c>
      <c r="I80" s="77">
        <v>2.108</v>
      </c>
      <c r="J80" s="77">
        <v>17.034</v>
      </c>
      <c r="K80" s="77">
        <v>96.09</v>
      </c>
      <c r="L80" s="77">
        <v>0.1666</v>
      </c>
      <c r="M80" s="77">
        <v>0.034</v>
      </c>
      <c r="N80" s="77"/>
      <c r="O80" s="77">
        <v>17.68</v>
      </c>
      <c r="P80" s="77">
        <v>0.6154</v>
      </c>
      <c r="Q80" s="183"/>
      <c r="R80" s="143">
        <v>63</v>
      </c>
      <c r="S80" s="142">
        <f>(E80*R80)/1000</f>
        <v>1.89</v>
      </c>
    </row>
    <row r="81" spans="1:19" ht="24.75" customHeight="1" thickBot="1">
      <c r="A81" s="99"/>
      <c r="B81" s="1"/>
      <c r="C81" s="3"/>
      <c r="D81" s="223" t="s">
        <v>18</v>
      </c>
      <c r="E81" s="248">
        <v>5</v>
      </c>
      <c r="F81" s="248">
        <v>5</v>
      </c>
      <c r="G81" s="30"/>
      <c r="H81" s="67"/>
      <c r="I81" s="67"/>
      <c r="J81" s="66">
        <v>4.99</v>
      </c>
      <c r="K81" s="66">
        <v>18.95</v>
      </c>
      <c r="L81" s="66"/>
      <c r="M81" s="66"/>
      <c r="N81" s="66"/>
      <c r="O81" s="66">
        <v>0.1</v>
      </c>
      <c r="P81" s="66">
        <v>0.001</v>
      </c>
      <c r="Q81" s="183"/>
      <c r="R81" s="144">
        <v>65</v>
      </c>
      <c r="S81" s="142">
        <f>(E81*R81)/1000</f>
        <v>0.325</v>
      </c>
    </row>
    <row r="82" spans="1:19" ht="18.75" customHeight="1" thickBot="1">
      <c r="A82" s="99"/>
      <c r="B82" s="1"/>
      <c r="C82" s="3"/>
      <c r="D82" s="223" t="s">
        <v>35</v>
      </c>
      <c r="E82" s="296">
        <v>40</v>
      </c>
      <c r="F82" s="238">
        <v>40</v>
      </c>
      <c r="G82" s="313"/>
      <c r="H82" s="88">
        <v>2.52</v>
      </c>
      <c r="I82" s="88">
        <v>2.88</v>
      </c>
      <c r="J82" s="88">
        <v>4.23</v>
      </c>
      <c r="K82" s="88">
        <v>21.36</v>
      </c>
      <c r="L82" s="88">
        <v>0.036</v>
      </c>
      <c r="M82" s="88">
        <v>0.135</v>
      </c>
      <c r="N82" s="88">
        <v>1.35</v>
      </c>
      <c r="O82" s="88">
        <v>111</v>
      </c>
      <c r="P82" s="88">
        <v>0.18</v>
      </c>
      <c r="Q82" s="183"/>
      <c r="R82" s="144">
        <v>69.75</v>
      </c>
      <c r="S82" s="142">
        <f>(E82*R82)/1000</f>
        <v>2.79</v>
      </c>
    </row>
    <row r="83" spans="1:19" ht="26.25" customHeight="1" thickBot="1">
      <c r="A83" s="99"/>
      <c r="B83" s="26"/>
      <c r="C83" s="27"/>
      <c r="D83" s="2" t="s">
        <v>47</v>
      </c>
      <c r="E83" s="31"/>
      <c r="F83" s="31"/>
      <c r="G83" s="31"/>
      <c r="H83" s="82">
        <f aca="true" t="shared" si="9" ref="H83:P83">H79</f>
        <v>6.26</v>
      </c>
      <c r="I83" s="82">
        <f t="shared" si="9"/>
        <v>4.9879999999999995</v>
      </c>
      <c r="J83" s="82">
        <f t="shared" si="9"/>
        <v>26.254</v>
      </c>
      <c r="K83" s="82">
        <f t="shared" si="9"/>
        <v>136.4</v>
      </c>
      <c r="L83" s="82">
        <f t="shared" si="9"/>
        <v>0.2026</v>
      </c>
      <c r="M83" s="82">
        <f t="shared" si="9"/>
        <v>0.169</v>
      </c>
      <c r="N83" s="82">
        <f t="shared" si="9"/>
        <v>1.35</v>
      </c>
      <c r="O83" s="82">
        <f t="shared" si="9"/>
        <v>128.78</v>
      </c>
      <c r="P83" s="82">
        <f t="shared" si="9"/>
        <v>0.7964</v>
      </c>
      <c r="Q83" s="82"/>
      <c r="R83" s="82">
        <f>R79</f>
        <v>188</v>
      </c>
      <c r="S83" s="82">
        <f>S79</f>
        <v>5.005</v>
      </c>
    </row>
    <row r="84" spans="1:19" ht="14.2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170"/>
      <c r="R84" s="100"/>
      <c r="S84" s="101"/>
    </row>
    <row r="85" ht="14.25">
      <c r="S85" s="6"/>
    </row>
    <row r="86" spans="18:19" ht="18">
      <c r="R86" s="166" t="s">
        <v>228</v>
      </c>
      <c r="S86" s="168">
        <f>S83+S67</f>
        <v>104.36345</v>
      </c>
    </row>
  </sheetData>
  <sheetProtection/>
  <mergeCells count="27">
    <mergeCell ref="S3:S7"/>
    <mergeCell ref="B73:B77"/>
    <mergeCell ref="C73:C77"/>
    <mergeCell ref="D73:D77"/>
    <mergeCell ref="E73:E77"/>
    <mergeCell ref="F73:F77"/>
    <mergeCell ref="G73:G77"/>
    <mergeCell ref="H73:J77"/>
    <mergeCell ref="K73:K77"/>
    <mergeCell ref="L73:N77"/>
    <mergeCell ref="O73:P77"/>
    <mergeCell ref="R73:R77"/>
    <mergeCell ref="S73:S77"/>
    <mergeCell ref="Q73:Q77"/>
    <mergeCell ref="Q3:Q7"/>
    <mergeCell ref="B1:R1"/>
    <mergeCell ref="B3:B7"/>
    <mergeCell ref="C3:C7"/>
    <mergeCell ref="D3:D7"/>
    <mergeCell ref="E3:E7"/>
    <mergeCell ref="R3:R7"/>
    <mergeCell ref="F3:F7"/>
    <mergeCell ref="G3:G7"/>
    <mergeCell ref="H3:J7"/>
    <mergeCell ref="K3:K7"/>
    <mergeCell ref="L3:N7"/>
    <mergeCell ref="O3:P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5" r:id="rId1"/>
  <rowBreaks count="1" manualBreakCount="1">
    <brk id="42" max="1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S79"/>
  <sheetViews>
    <sheetView view="pageBreakPreview" zoomScale="80" zoomScaleSheetLayoutView="80" zoomScalePageLayoutView="0" workbookViewId="0" topLeftCell="C40">
      <selection activeCell="K30" sqref="K30"/>
    </sheetView>
  </sheetViews>
  <sheetFormatPr defaultColWidth="9.140625" defaultRowHeight="15"/>
  <cols>
    <col min="1" max="1" width="4.57421875" style="0" customWidth="1"/>
    <col min="2" max="2" width="7.8515625" style="0" customWidth="1"/>
    <col min="3" max="3" width="22.8515625" style="0" bestFit="1" customWidth="1"/>
    <col min="4" max="4" width="41.57421875" style="0" bestFit="1" customWidth="1"/>
    <col min="5" max="5" width="10.28125" style="0" bestFit="1" customWidth="1"/>
    <col min="6" max="6" width="9.28125" style="0" bestFit="1" customWidth="1"/>
    <col min="7" max="7" width="15.8515625" style="0" bestFit="1" customWidth="1"/>
    <col min="8" max="9" width="8.00390625" style="0" bestFit="1" customWidth="1"/>
    <col min="10" max="10" width="9.28125" style="0" bestFit="1" customWidth="1"/>
    <col min="11" max="11" width="18.140625" style="0" bestFit="1" customWidth="1"/>
    <col min="12" max="13" width="6.7109375" style="0" bestFit="1" customWidth="1"/>
    <col min="14" max="14" width="8.00390625" style="0" bestFit="1" customWidth="1"/>
    <col min="15" max="15" width="9.28125" style="0" bestFit="1" customWidth="1"/>
    <col min="16" max="16" width="8.00390625" style="0" bestFit="1" customWidth="1"/>
    <col min="17" max="17" width="9.140625" style="203" bestFit="1" customWidth="1"/>
    <col min="18" max="18" width="12.28125" style="0" bestFit="1" customWidth="1"/>
    <col min="19" max="19" width="11.00390625" style="0" bestFit="1" customWidth="1"/>
  </cols>
  <sheetData>
    <row r="1" spans="1:19" ht="24">
      <c r="A1" s="99"/>
      <c r="B1" s="336" t="s">
        <v>150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99"/>
    </row>
    <row r="2" spans="1:19" ht="12.75" customHeight="1" thickBot="1">
      <c r="A2" s="99"/>
      <c r="B2" s="43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70"/>
      <c r="R2" s="99"/>
      <c r="S2" s="99"/>
    </row>
    <row r="3" spans="1:19" ht="31.5" customHeight="1" thickBot="1">
      <c r="A3" s="99"/>
      <c r="B3" s="328" t="s">
        <v>1</v>
      </c>
      <c r="C3" s="328" t="s">
        <v>55</v>
      </c>
      <c r="D3" s="328" t="s">
        <v>56</v>
      </c>
      <c r="E3" s="328" t="s">
        <v>2</v>
      </c>
      <c r="F3" s="328" t="s">
        <v>3</v>
      </c>
      <c r="G3" s="328" t="s">
        <v>51</v>
      </c>
      <c r="H3" s="337" t="s">
        <v>52</v>
      </c>
      <c r="I3" s="343"/>
      <c r="J3" s="338"/>
      <c r="K3" s="328" t="s">
        <v>98</v>
      </c>
      <c r="L3" s="337" t="s">
        <v>53</v>
      </c>
      <c r="M3" s="343"/>
      <c r="N3" s="338"/>
      <c r="O3" s="337" t="s">
        <v>99</v>
      </c>
      <c r="P3" s="338"/>
      <c r="Q3" s="333" t="s">
        <v>229</v>
      </c>
      <c r="R3" s="337" t="s">
        <v>5</v>
      </c>
      <c r="S3" s="354" t="s">
        <v>50</v>
      </c>
    </row>
    <row r="4" spans="1:19" ht="15" thickBot="1">
      <c r="A4" s="99"/>
      <c r="B4" s="329"/>
      <c r="C4" s="329"/>
      <c r="D4" s="329"/>
      <c r="E4" s="329"/>
      <c r="F4" s="329"/>
      <c r="G4" s="329"/>
      <c r="H4" s="339"/>
      <c r="I4" s="344"/>
      <c r="J4" s="340"/>
      <c r="K4" s="329"/>
      <c r="L4" s="339"/>
      <c r="M4" s="344"/>
      <c r="N4" s="340"/>
      <c r="O4" s="339"/>
      <c r="P4" s="340"/>
      <c r="Q4" s="334"/>
      <c r="R4" s="339"/>
      <c r="S4" s="354"/>
    </row>
    <row r="5" spans="1:19" ht="15" thickBot="1">
      <c r="A5" s="99"/>
      <c r="B5" s="329"/>
      <c r="C5" s="329"/>
      <c r="D5" s="329"/>
      <c r="E5" s="329"/>
      <c r="F5" s="329"/>
      <c r="G5" s="329"/>
      <c r="H5" s="339"/>
      <c r="I5" s="344"/>
      <c r="J5" s="340"/>
      <c r="K5" s="329"/>
      <c r="L5" s="339"/>
      <c r="M5" s="344"/>
      <c r="N5" s="340"/>
      <c r="O5" s="339"/>
      <c r="P5" s="340"/>
      <c r="Q5" s="334"/>
      <c r="R5" s="339"/>
      <c r="S5" s="354"/>
    </row>
    <row r="6" spans="1:19" ht="15" thickBot="1">
      <c r="A6" s="99"/>
      <c r="B6" s="329"/>
      <c r="C6" s="329"/>
      <c r="D6" s="329"/>
      <c r="E6" s="329"/>
      <c r="F6" s="329"/>
      <c r="G6" s="329"/>
      <c r="H6" s="339"/>
      <c r="I6" s="344"/>
      <c r="J6" s="340"/>
      <c r="K6" s="329"/>
      <c r="L6" s="339"/>
      <c r="M6" s="344"/>
      <c r="N6" s="340"/>
      <c r="O6" s="339"/>
      <c r="P6" s="340"/>
      <c r="Q6" s="334"/>
      <c r="R6" s="339"/>
      <c r="S6" s="354"/>
    </row>
    <row r="7" spans="1:19" ht="15" thickBot="1">
      <c r="A7" s="99"/>
      <c r="B7" s="330"/>
      <c r="C7" s="330"/>
      <c r="D7" s="330"/>
      <c r="E7" s="330"/>
      <c r="F7" s="330"/>
      <c r="G7" s="330"/>
      <c r="H7" s="341"/>
      <c r="I7" s="345"/>
      <c r="J7" s="342"/>
      <c r="K7" s="330"/>
      <c r="L7" s="341"/>
      <c r="M7" s="345"/>
      <c r="N7" s="342"/>
      <c r="O7" s="341"/>
      <c r="P7" s="342"/>
      <c r="Q7" s="335"/>
      <c r="R7" s="341"/>
      <c r="S7" s="354"/>
    </row>
    <row r="8" spans="1:19" ht="15.75" thickBot="1">
      <c r="A8" s="99"/>
      <c r="B8" s="131"/>
      <c r="C8" s="133"/>
      <c r="D8" s="133"/>
      <c r="E8" s="133"/>
      <c r="F8" s="133"/>
      <c r="G8" s="133"/>
      <c r="H8" s="133" t="s">
        <v>6</v>
      </c>
      <c r="I8" s="133" t="s">
        <v>7</v>
      </c>
      <c r="J8" s="133" t="s">
        <v>8</v>
      </c>
      <c r="K8" s="133"/>
      <c r="L8" s="133" t="s">
        <v>9</v>
      </c>
      <c r="M8" s="133" t="s">
        <v>10</v>
      </c>
      <c r="N8" s="133" t="s">
        <v>11</v>
      </c>
      <c r="O8" s="133" t="s">
        <v>12</v>
      </c>
      <c r="P8" s="133" t="s">
        <v>13</v>
      </c>
      <c r="Q8" s="188"/>
      <c r="R8" s="132"/>
      <c r="S8" s="96"/>
    </row>
    <row r="9" spans="1:19" s="29" customFormat="1" ht="36" customHeight="1" thickBot="1">
      <c r="A9" s="102"/>
      <c r="B9" s="38"/>
      <c r="C9" s="5" t="s">
        <v>14</v>
      </c>
      <c r="D9" s="225" t="s">
        <v>178</v>
      </c>
      <c r="E9" s="48"/>
      <c r="F9" s="48"/>
      <c r="G9" s="49">
        <v>100</v>
      </c>
      <c r="H9" s="83">
        <f>H10+H11+H12</f>
        <v>5.075</v>
      </c>
      <c r="I9" s="83">
        <f aca="true" t="shared" si="0" ref="I9:P9">I10+I11+I12</f>
        <v>5.22</v>
      </c>
      <c r="J9" s="83">
        <f t="shared" si="0"/>
        <v>34.87</v>
      </c>
      <c r="K9" s="83">
        <f t="shared" si="0"/>
        <v>207.35000000000002</v>
      </c>
      <c r="L9" s="83">
        <f t="shared" si="0"/>
        <v>0.1795</v>
      </c>
      <c r="M9" s="83">
        <f t="shared" si="0"/>
        <v>0.08600000000000001</v>
      </c>
      <c r="N9" s="83">
        <f t="shared" si="0"/>
        <v>0</v>
      </c>
      <c r="O9" s="83">
        <f t="shared" si="0"/>
        <v>8.799999999999999</v>
      </c>
      <c r="P9" s="83">
        <f t="shared" si="0"/>
        <v>2.6999999999999997</v>
      </c>
      <c r="Q9" s="189" t="s">
        <v>273</v>
      </c>
      <c r="R9" s="74">
        <f>R10+R11+R12</f>
        <v>627</v>
      </c>
      <c r="S9" s="74">
        <f>S10+S11+S12</f>
        <v>6.225</v>
      </c>
    </row>
    <row r="10" spans="1:19" ht="24" customHeight="1" thickBot="1">
      <c r="A10" s="99"/>
      <c r="B10" s="1"/>
      <c r="C10" s="3"/>
      <c r="D10" s="223" t="s">
        <v>95</v>
      </c>
      <c r="E10" s="238">
        <v>40</v>
      </c>
      <c r="F10" s="238">
        <v>40</v>
      </c>
      <c r="G10" s="133"/>
      <c r="H10" s="66">
        <v>5.04</v>
      </c>
      <c r="I10" s="66">
        <v>1.32</v>
      </c>
      <c r="J10" s="66">
        <v>24.84</v>
      </c>
      <c r="K10" s="66">
        <v>134</v>
      </c>
      <c r="L10" s="66">
        <v>0.172</v>
      </c>
      <c r="M10" s="66">
        <v>0.08</v>
      </c>
      <c r="N10" s="66"/>
      <c r="O10" s="66">
        <v>8</v>
      </c>
      <c r="P10" s="66">
        <v>2.66</v>
      </c>
      <c r="Q10" s="39"/>
      <c r="R10" s="72">
        <v>79</v>
      </c>
      <c r="S10" s="97">
        <f>(E10*R10)/1000</f>
        <v>3.16</v>
      </c>
    </row>
    <row r="11" spans="1:19" ht="24.75" customHeight="1" thickBot="1">
      <c r="A11" s="99"/>
      <c r="B11" s="46"/>
      <c r="C11" s="47"/>
      <c r="D11" s="223" t="s">
        <v>18</v>
      </c>
      <c r="E11" s="238">
        <v>10</v>
      </c>
      <c r="F11" s="238">
        <f>E11</f>
        <v>10</v>
      </c>
      <c r="G11" s="10"/>
      <c r="H11" s="66"/>
      <c r="I11" s="66"/>
      <c r="J11" s="66">
        <v>9.98</v>
      </c>
      <c r="K11" s="66">
        <v>37.9</v>
      </c>
      <c r="L11" s="66"/>
      <c r="M11" s="66"/>
      <c r="N11" s="66"/>
      <c r="O11" s="66">
        <v>0.2</v>
      </c>
      <c r="P11" s="66">
        <v>0.03</v>
      </c>
      <c r="Q11" s="39"/>
      <c r="R11" s="72">
        <v>65</v>
      </c>
      <c r="S11" s="97">
        <f aca="true" t="shared" si="1" ref="S11:S57">(E11*R11)/1000</f>
        <v>0.65</v>
      </c>
    </row>
    <row r="12" spans="1:19" ht="24" customHeight="1" thickBot="1">
      <c r="A12" s="99"/>
      <c r="B12" s="46"/>
      <c r="C12" s="47"/>
      <c r="D12" s="223" t="s">
        <v>17</v>
      </c>
      <c r="E12" s="238">
        <v>5</v>
      </c>
      <c r="F12" s="238">
        <f>E12</f>
        <v>5</v>
      </c>
      <c r="G12" s="302"/>
      <c r="H12" s="66">
        <v>0.035</v>
      </c>
      <c r="I12" s="66">
        <v>3.9</v>
      </c>
      <c r="J12" s="66">
        <v>0.05</v>
      </c>
      <c r="K12" s="66">
        <v>35.45</v>
      </c>
      <c r="L12" s="66">
        <v>0.0075</v>
      </c>
      <c r="M12" s="66">
        <v>0.006</v>
      </c>
      <c r="N12" s="66"/>
      <c r="O12" s="66">
        <v>0.6</v>
      </c>
      <c r="P12" s="66">
        <v>0.01</v>
      </c>
      <c r="Q12" s="39"/>
      <c r="R12" s="72">
        <v>483</v>
      </c>
      <c r="S12" s="97">
        <f t="shared" si="1"/>
        <v>2.415</v>
      </c>
    </row>
    <row r="13" spans="1:19" s="4" customFormat="1" ht="24" customHeight="1" thickBot="1">
      <c r="A13" s="99"/>
      <c r="B13" s="38"/>
      <c r="C13" s="8"/>
      <c r="D13" s="227" t="s">
        <v>93</v>
      </c>
      <c r="E13" s="237"/>
      <c r="F13" s="239"/>
      <c r="G13" s="9">
        <v>200</v>
      </c>
      <c r="H13" s="53">
        <f>H14+H15+H16</f>
        <v>0.963</v>
      </c>
      <c r="I13" s="53">
        <f aca="true" t="shared" si="2" ref="I13:P13">I14+I15+I16</f>
        <v>1</v>
      </c>
      <c r="J13" s="53">
        <f t="shared" si="2"/>
        <v>15.682</v>
      </c>
      <c r="K13" s="53">
        <f t="shared" si="2"/>
        <v>72.78999999999999</v>
      </c>
      <c r="L13" s="53">
        <f t="shared" si="2"/>
        <v>0.07300000000000001</v>
      </c>
      <c r="M13" s="53">
        <f t="shared" si="2"/>
        <v>0.148</v>
      </c>
      <c r="N13" s="53">
        <f t="shared" si="2"/>
        <v>0</v>
      </c>
      <c r="O13" s="53">
        <f t="shared" si="2"/>
        <v>7.43</v>
      </c>
      <c r="P13" s="53">
        <f t="shared" si="2"/>
        <v>1.271</v>
      </c>
      <c r="Q13" s="176" t="s">
        <v>230</v>
      </c>
      <c r="R13" s="68">
        <f>R14+R15+R16</f>
        <v>595</v>
      </c>
      <c r="S13" s="68">
        <f>S14+S15+S16</f>
        <v>3.52</v>
      </c>
    </row>
    <row r="14" spans="1:19" ht="24" customHeight="1" thickBot="1">
      <c r="A14" s="99"/>
      <c r="B14" s="46"/>
      <c r="C14" s="47"/>
      <c r="D14" s="221" t="s">
        <v>19</v>
      </c>
      <c r="E14" s="238">
        <v>1</v>
      </c>
      <c r="F14" s="238">
        <f>E14</f>
        <v>1</v>
      </c>
      <c r="G14" s="10"/>
      <c r="H14" s="66">
        <v>0.243</v>
      </c>
      <c r="I14" s="66">
        <v>0.15</v>
      </c>
      <c r="J14" s="66">
        <v>0.102</v>
      </c>
      <c r="K14" s="66">
        <v>2.89</v>
      </c>
      <c r="L14" s="66">
        <v>0.067</v>
      </c>
      <c r="M14" s="66">
        <v>0.11</v>
      </c>
      <c r="N14" s="66"/>
      <c r="O14" s="66">
        <v>0.13</v>
      </c>
      <c r="P14" s="66">
        <v>1.22</v>
      </c>
      <c r="Q14" s="173"/>
      <c r="R14" s="69">
        <v>270</v>
      </c>
      <c r="S14" s="97">
        <f>(E14*R14)/1000</f>
        <v>0.27</v>
      </c>
    </row>
    <row r="15" spans="1:19" ht="24" customHeight="1" thickBot="1">
      <c r="A15" s="99"/>
      <c r="B15" s="46"/>
      <c r="C15" s="47"/>
      <c r="D15" s="221" t="s">
        <v>20</v>
      </c>
      <c r="E15" s="238">
        <v>10</v>
      </c>
      <c r="F15" s="238">
        <v>10</v>
      </c>
      <c r="G15" s="156"/>
      <c r="H15" s="66">
        <v>0.72</v>
      </c>
      <c r="I15" s="66">
        <v>0.85</v>
      </c>
      <c r="J15" s="66">
        <v>5.6</v>
      </c>
      <c r="K15" s="66">
        <v>32</v>
      </c>
      <c r="L15" s="66">
        <v>0.006</v>
      </c>
      <c r="M15" s="66">
        <v>0.038</v>
      </c>
      <c r="N15" s="66"/>
      <c r="O15" s="66">
        <v>7.1</v>
      </c>
      <c r="P15" s="66">
        <v>0.021</v>
      </c>
      <c r="Q15" s="173"/>
      <c r="R15" s="69">
        <v>260</v>
      </c>
      <c r="S15" s="97">
        <f>(E15*R15)/1000</f>
        <v>2.6</v>
      </c>
    </row>
    <row r="16" spans="1:19" ht="24" customHeight="1" thickBot="1">
      <c r="A16" s="99"/>
      <c r="B16" s="46"/>
      <c r="C16" s="47"/>
      <c r="D16" s="221" t="s">
        <v>21</v>
      </c>
      <c r="E16" s="238">
        <v>10</v>
      </c>
      <c r="F16" s="238">
        <f>E16</f>
        <v>10</v>
      </c>
      <c r="G16" s="10"/>
      <c r="H16" s="66"/>
      <c r="I16" s="66"/>
      <c r="J16" s="66">
        <v>9.98</v>
      </c>
      <c r="K16" s="66">
        <v>37.9</v>
      </c>
      <c r="L16" s="66"/>
      <c r="M16" s="66"/>
      <c r="N16" s="66"/>
      <c r="O16" s="66">
        <v>0.2</v>
      </c>
      <c r="P16" s="66">
        <v>0.03</v>
      </c>
      <c r="Q16" s="173"/>
      <c r="R16" s="69">
        <v>65</v>
      </c>
      <c r="S16" s="97">
        <f>(E16*R16)/1000</f>
        <v>0.65</v>
      </c>
    </row>
    <row r="17" spans="1:19" ht="24" customHeight="1" thickBot="1">
      <c r="A17" s="99"/>
      <c r="B17" s="38"/>
      <c r="C17" s="61"/>
      <c r="D17" s="222" t="s">
        <v>22</v>
      </c>
      <c r="E17" s="237"/>
      <c r="F17" s="237"/>
      <c r="G17" s="9">
        <v>37</v>
      </c>
      <c r="H17" s="53">
        <f>H18+H19</f>
        <v>2.359</v>
      </c>
      <c r="I17" s="53">
        <f aca="true" t="shared" si="3" ref="I17:P17">I18+I19</f>
        <v>6.36</v>
      </c>
      <c r="J17" s="53">
        <f t="shared" si="3"/>
        <v>15.01</v>
      </c>
      <c r="K17" s="53">
        <f t="shared" si="3"/>
        <v>128.23</v>
      </c>
      <c r="L17" s="53">
        <f t="shared" si="3"/>
        <v>0.0915</v>
      </c>
      <c r="M17" s="53">
        <f t="shared" si="3"/>
        <v>0.0174</v>
      </c>
      <c r="N17" s="53">
        <f t="shared" si="3"/>
        <v>0</v>
      </c>
      <c r="O17" s="53">
        <f t="shared" si="3"/>
        <v>6.84</v>
      </c>
      <c r="P17" s="53">
        <f t="shared" si="3"/>
        <v>0.608</v>
      </c>
      <c r="Q17" s="176" t="s">
        <v>231</v>
      </c>
      <c r="R17" s="68">
        <f>R18+R19</f>
        <v>594.61</v>
      </c>
      <c r="S17" s="68">
        <f>S18+S19</f>
        <v>6.7293</v>
      </c>
    </row>
    <row r="18" spans="1:19" s="4" customFormat="1" ht="24" customHeight="1" thickBot="1">
      <c r="A18" s="99"/>
      <c r="B18" s="65"/>
      <c r="C18" s="45"/>
      <c r="D18" s="223" t="s">
        <v>23</v>
      </c>
      <c r="E18" s="238">
        <v>30</v>
      </c>
      <c r="F18" s="238">
        <v>30</v>
      </c>
      <c r="G18" s="10"/>
      <c r="H18" s="88">
        <v>2.31</v>
      </c>
      <c r="I18" s="88">
        <v>0.9</v>
      </c>
      <c r="J18" s="88">
        <v>14.94</v>
      </c>
      <c r="K18" s="88">
        <v>78.6</v>
      </c>
      <c r="L18" s="88">
        <v>0.081</v>
      </c>
      <c r="M18" s="88">
        <v>0.009</v>
      </c>
      <c r="N18" s="88"/>
      <c r="O18" s="88">
        <v>6</v>
      </c>
      <c r="P18" s="88">
        <v>0.594</v>
      </c>
      <c r="Q18" s="39"/>
      <c r="R18" s="72">
        <v>111.61</v>
      </c>
      <c r="S18" s="97">
        <f t="shared" si="1"/>
        <v>3.3483</v>
      </c>
    </row>
    <row r="19" spans="1:19" ht="24" customHeight="1" thickBot="1">
      <c r="A19" s="99"/>
      <c r="B19" s="46"/>
      <c r="C19" s="47"/>
      <c r="D19" s="223" t="s">
        <v>17</v>
      </c>
      <c r="E19" s="238">
        <v>7</v>
      </c>
      <c r="F19" s="238">
        <v>7</v>
      </c>
      <c r="G19" s="10"/>
      <c r="H19" s="66">
        <v>0.049</v>
      </c>
      <c r="I19" s="66">
        <v>5.46</v>
      </c>
      <c r="J19" s="66">
        <v>0.07</v>
      </c>
      <c r="K19" s="66">
        <v>49.63</v>
      </c>
      <c r="L19" s="66">
        <v>0.0105</v>
      </c>
      <c r="M19" s="66">
        <v>0.0084</v>
      </c>
      <c r="N19" s="66"/>
      <c r="O19" s="66">
        <v>0.84</v>
      </c>
      <c r="P19" s="66">
        <v>0.014</v>
      </c>
      <c r="Q19" s="39"/>
      <c r="R19" s="72">
        <v>483</v>
      </c>
      <c r="S19" s="97">
        <f t="shared" si="1"/>
        <v>3.381</v>
      </c>
    </row>
    <row r="20" spans="1:19" s="4" customFormat="1" ht="24" customHeight="1" thickBot="1">
      <c r="A20" s="99"/>
      <c r="B20" s="38"/>
      <c r="C20" s="5" t="s">
        <v>24</v>
      </c>
      <c r="D20" s="225" t="s">
        <v>25</v>
      </c>
      <c r="E20" s="250">
        <v>180</v>
      </c>
      <c r="F20" s="250">
        <v>180</v>
      </c>
      <c r="G20" s="49">
        <v>180</v>
      </c>
      <c r="H20" s="83">
        <v>0.5</v>
      </c>
      <c r="I20" s="83"/>
      <c r="J20" s="83">
        <v>9.1</v>
      </c>
      <c r="K20" s="83">
        <v>68.4</v>
      </c>
      <c r="L20" s="83">
        <v>2</v>
      </c>
      <c r="M20" s="83">
        <v>1.1</v>
      </c>
      <c r="N20" s="83">
        <v>11</v>
      </c>
      <c r="O20" s="83">
        <v>1.6</v>
      </c>
      <c r="P20" s="83">
        <v>12</v>
      </c>
      <c r="Q20" s="189" t="s">
        <v>335</v>
      </c>
      <c r="R20" s="86">
        <v>65</v>
      </c>
      <c r="S20" s="98">
        <f t="shared" si="1"/>
        <v>11.7</v>
      </c>
    </row>
    <row r="21" spans="1:19" s="4" customFormat="1" ht="24" customHeight="1" hidden="1" thickBot="1">
      <c r="A21" s="99"/>
      <c r="B21" s="38"/>
      <c r="C21" s="5"/>
      <c r="D21" s="225"/>
      <c r="E21" s="250"/>
      <c r="F21" s="250"/>
      <c r="G21" s="49"/>
      <c r="H21" s="83"/>
      <c r="I21" s="83"/>
      <c r="J21" s="83"/>
      <c r="K21" s="83"/>
      <c r="L21" s="83"/>
      <c r="M21" s="83"/>
      <c r="N21" s="83"/>
      <c r="O21" s="83"/>
      <c r="P21" s="83"/>
      <c r="Q21" s="189"/>
      <c r="R21" s="86"/>
      <c r="S21" s="129">
        <f t="shared" si="1"/>
        <v>0</v>
      </c>
    </row>
    <row r="22" spans="1:19" s="4" customFormat="1" ht="26.25" customHeight="1" thickBot="1">
      <c r="A22" s="99"/>
      <c r="B22" s="38"/>
      <c r="C22" s="5" t="s">
        <v>26</v>
      </c>
      <c r="D22" s="225" t="s">
        <v>389</v>
      </c>
      <c r="E22" s="250"/>
      <c r="F22" s="250"/>
      <c r="G22" s="49">
        <v>45</v>
      </c>
      <c r="H22" s="83">
        <f>H23+H24+H25</f>
        <v>0.64</v>
      </c>
      <c r="I22" s="83">
        <f aca="true" t="shared" si="4" ref="I22:P22">I23+I24+I25</f>
        <v>5.035</v>
      </c>
      <c r="J22" s="83">
        <f t="shared" si="4"/>
        <v>2.472</v>
      </c>
      <c r="K22" s="83">
        <f t="shared" si="4"/>
        <v>56.870000000000005</v>
      </c>
      <c r="L22" s="83">
        <f t="shared" si="4"/>
        <v>0.0096</v>
      </c>
      <c r="M22" s="83">
        <f t="shared" si="4"/>
        <v>0.0208</v>
      </c>
      <c r="N22" s="83">
        <f t="shared" si="4"/>
        <v>17.2</v>
      </c>
      <c r="O22" s="83">
        <f t="shared" si="4"/>
        <v>19.68</v>
      </c>
      <c r="P22" s="83">
        <f t="shared" si="4"/>
        <v>0.256</v>
      </c>
      <c r="Q22" s="189" t="s">
        <v>390</v>
      </c>
      <c r="R22" s="86">
        <f>R23+R24+R25</f>
        <v>188</v>
      </c>
      <c r="S22" s="86">
        <f>SUM(S23:S25)</f>
        <v>1.9749999999999999</v>
      </c>
    </row>
    <row r="23" spans="1:19" s="158" customFormat="1" ht="24" customHeight="1" thickBot="1">
      <c r="A23" s="104"/>
      <c r="B23" s="46"/>
      <c r="C23" s="47"/>
      <c r="D23" s="226" t="s">
        <v>31</v>
      </c>
      <c r="E23" s="238">
        <v>30</v>
      </c>
      <c r="F23" s="238">
        <v>24</v>
      </c>
      <c r="G23" s="288"/>
      <c r="H23" s="66">
        <v>0.432</v>
      </c>
      <c r="I23" s="66">
        <v>0.024</v>
      </c>
      <c r="J23" s="66">
        <v>1.128</v>
      </c>
      <c r="K23" s="66">
        <v>6.48</v>
      </c>
      <c r="L23" s="66">
        <v>0</v>
      </c>
      <c r="M23" s="66">
        <v>0.0096</v>
      </c>
      <c r="N23" s="66">
        <v>16.56</v>
      </c>
      <c r="O23" s="66">
        <v>11.52</v>
      </c>
      <c r="P23" s="66">
        <v>0.144</v>
      </c>
      <c r="Q23" s="195"/>
      <c r="R23" s="160">
        <v>24</v>
      </c>
      <c r="S23" s="97">
        <f t="shared" si="1"/>
        <v>0.72</v>
      </c>
    </row>
    <row r="24" spans="1:19" s="158" customFormat="1" ht="24" customHeight="1" thickBot="1">
      <c r="A24" s="104"/>
      <c r="B24" s="46"/>
      <c r="C24" s="47"/>
      <c r="D24" s="226" t="s">
        <v>65</v>
      </c>
      <c r="E24" s="238">
        <v>20</v>
      </c>
      <c r="F24" s="238">
        <v>16</v>
      </c>
      <c r="G24" s="288"/>
      <c r="H24" s="66">
        <v>0.208</v>
      </c>
      <c r="I24" s="66">
        <v>0.016</v>
      </c>
      <c r="J24" s="66">
        <v>1.344</v>
      </c>
      <c r="K24" s="66">
        <v>5.44</v>
      </c>
      <c r="L24" s="66">
        <v>0.0096</v>
      </c>
      <c r="M24" s="66">
        <v>0.0112</v>
      </c>
      <c r="N24" s="66">
        <v>0.64</v>
      </c>
      <c r="O24" s="66">
        <v>8.16</v>
      </c>
      <c r="P24" s="66">
        <v>0.112</v>
      </c>
      <c r="Q24" s="195"/>
      <c r="R24" s="160">
        <v>29</v>
      </c>
      <c r="S24" s="97">
        <f t="shared" si="1"/>
        <v>0.58</v>
      </c>
    </row>
    <row r="25" spans="1:19" s="158" customFormat="1" ht="24" customHeight="1" thickBot="1">
      <c r="A25" s="104"/>
      <c r="B25" s="46"/>
      <c r="C25" s="47"/>
      <c r="D25" s="226" t="s">
        <v>202</v>
      </c>
      <c r="E25" s="238">
        <v>5</v>
      </c>
      <c r="F25" s="238">
        <v>5</v>
      </c>
      <c r="G25" s="10"/>
      <c r="H25" s="66">
        <v>0</v>
      </c>
      <c r="I25" s="66">
        <v>4.995</v>
      </c>
      <c r="J25" s="66">
        <v>0</v>
      </c>
      <c r="K25" s="66">
        <v>44.95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195"/>
      <c r="R25" s="160">
        <v>135</v>
      </c>
      <c r="S25" s="97">
        <f t="shared" si="1"/>
        <v>0.675</v>
      </c>
    </row>
    <row r="26" spans="1:19" s="4" customFormat="1" ht="38.25" customHeight="1" thickBot="1">
      <c r="A26" s="99"/>
      <c r="B26" s="38"/>
      <c r="C26" s="5"/>
      <c r="D26" s="225" t="s">
        <v>179</v>
      </c>
      <c r="E26" s="250"/>
      <c r="F26" s="250"/>
      <c r="G26" s="49">
        <v>250</v>
      </c>
      <c r="H26" s="83">
        <f>H27+H28+H29+H30+H31+H32+H33</f>
        <v>7.166</v>
      </c>
      <c r="I26" s="83">
        <f>I27+I28+I29+I30+I31+I32+I33</f>
        <v>8.638</v>
      </c>
      <c r="J26" s="83">
        <f aca="true" t="shared" si="5" ref="J26:P26">J27+J28+J29+J30+J31+J32+J33</f>
        <v>18.354</v>
      </c>
      <c r="K26" s="83">
        <f>SUM(K27:K36)</f>
        <v>196.013</v>
      </c>
      <c r="L26" s="83">
        <f t="shared" si="5"/>
        <v>1.6609</v>
      </c>
      <c r="M26" s="83">
        <f t="shared" si="5"/>
        <v>0.5658000000000001</v>
      </c>
      <c r="N26" s="83">
        <f t="shared" si="5"/>
        <v>0.61</v>
      </c>
      <c r="O26" s="83">
        <f t="shared" si="5"/>
        <v>12.129999999999999</v>
      </c>
      <c r="P26" s="83">
        <f t="shared" si="5"/>
        <v>2.3139999999999996</v>
      </c>
      <c r="Q26" s="189" t="s">
        <v>336</v>
      </c>
      <c r="R26" s="86">
        <f>R27+R28+R29+R30+R31+R32+R33+R36+R34+R35</f>
        <v>1909.35</v>
      </c>
      <c r="S26" s="86">
        <f>S27+S28+S29+S30+S31+S32+S33+S36+S34+S35</f>
        <v>15.540699999999998</v>
      </c>
    </row>
    <row r="27" spans="1:19" ht="24" customHeight="1" thickBot="1">
      <c r="A27" s="99"/>
      <c r="B27" s="46"/>
      <c r="C27" s="47"/>
      <c r="D27" s="223" t="s">
        <v>87</v>
      </c>
      <c r="E27" s="296">
        <v>24</v>
      </c>
      <c r="F27" s="296">
        <v>24</v>
      </c>
      <c r="G27" s="277"/>
      <c r="H27" s="273">
        <v>4.368</v>
      </c>
      <c r="I27" s="273">
        <v>4.416</v>
      </c>
      <c r="J27" s="273">
        <v>0.168</v>
      </c>
      <c r="K27" s="273">
        <v>57.84</v>
      </c>
      <c r="L27" s="273">
        <v>0.019</v>
      </c>
      <c r="M27" s="273">
        <v>0.036</v>
      </c>
      <c r="N27" s="273">
        <v>0</v>
      </c>
      <c r="O27" s="273">
        <v>4.08</v>
      </c>
      <c r="P27" s="273">
        <v>0.384</v>
      </c>
      <c r="Q27" s="39"/>
      <c r="R27" s="72">
        <v>174.8</v>
      </c>
      <c r="S27" s="97">
        <f t="shared" si="1"/>
        <v>4.195200000000001</v>
      </c>
    </row>
    <row r="28" spans="1:19" ht="24" customHeight="1" thickBot="1">
      <c r="A28" s="99"/>
      <c r="B28" s="46"/>
      <c r="C28" s="47"/>
      <c r="D28" s="223" t="s">
        <v>180</v>
      </c>
      <c r="E28" s="238">
        <v>17</v>
      </c>
      <c r="F28" s="238">
        <v>10</v>
      </c>
      <c r="G28" s="10"/>
      <c r="H28" s="66">
        <v>0.072</v>
      </c>
      <c r="I28" s="66">
        <v>0.009</v>
      </c>
      <c r="J28" s="66">
        <v>0.153</v>
      </c>
      <c r="K28" s="88">
        <v>1.508</v>
      </c>
      <c r="L28" s="66"/>
      <c r="M28" s="66"/>
      <c r="N28" s="66">
        <v>0.09</v>
      </c>
      <c r="O28" s="66"/>
      <c r="P28" s="66">
        <v>0.036</v>
      </c>
      <c r="Q28" s="39"/>
      <c r="R28" s="72">
        <v>250</v>
      </c>
      <c r="S28" s="97">
        <f t="shared" si="1"/>
        <v>4.25</v>
      </c>
    </row>
    <row r="29" spans="1:19" s="4" customFormat="1" ht="24" customHeight="1" thickBot="1">
      <c r="A29" s="99"/>
      <c r="B29" s="65"/>
      <c r="C29" s="45"/>
      <c r="D29" s="223" t="s">
        <v>66</v>
      </c>
      <c r="E29" s="238">
        <v>60</v>
      </c>
      <c r="F29" s="238">
        <v>36</v>
      </c>
      <c r="G29" s="10"/>
      <c r="H29" s="66">
        <v>0.72</v>
      </c>
      <c r="I29" s="66">
        <v>0.144</v>
      </c>
      <c r="J29" s="66">
        <v>6.228</v>
      </c>
      <c r="K29" s="66">
        <v>28.8</v>
      </c>
      <c r="L29" s="66">
        <v>0.432</v>
      </c>
      <c r="M29" s="66">
        <v>0.0252</v>
      </c>
      <c r="N29" s="66"/>
      <c r="O29" s="66">
        <v>3.6</v>
      </c>
      <c r="P29" s="66">
        <v>0.324</v>
      </c>
      <c r="Q29" s="39"/>
      <c r="R29" s="72">
        <v>21</v>
      </c>
      <c r="S29" s="97">
        <f t="shared" si="1"/>
        <v>1.26</v>
      </c>
    </row>
    <row r="30" spans="1:19" s="4" customFormat="1" ht="24" customHeight="1" thickBot="1">
      <c r="A30" s="99"/>
      <c r="B30" s="65"/>
      <c r="C30" s="45"/>
      <c r="D30" s="223" t="s">
        <v>181</v>
      </c>
      <c r="E30" s="238">
        <v>15</v>
      </c>
      <c r="F30" s="238">
        <v>15</v>
      </c>
      <c r="G30" s="10"/>
      <c r="H30" s="66">
        <v>1.395</v>
      </c>
      <c r="I30" s="66">
        <v>0.165</v>
      </c>
      <c r="J30" s="66">
        <v>11.055</v>
      </c>
      <c r="K30" s="66">
        <v>47.25</v>
      </c>
      <c r="L30" s="66">
        <v>1.2</v>
      </c>
      <c r="M30" s="66">
        <v>0.495</v>
      </c>
      <c r="N30" s="66"/>
      <c r="O30" s="66">
        <v>0.57</v>
      </c>
      <c r="P30" s="66">
        <v>1.5</v>
      </c>
      <c r="Q30" s="39"/>
      <c r="R30" s="72">
        <v>35</v>
      </c>
      <c r="S30" s="97">
        <f t="shared" si="1"/>
        <v>0.525</v>
      </c>
    </row>
    <row r="31" spans="1:19" ht="24" customHeight="1" thickBot="1">
      <c r="A31" s="99"/>
      <c r="B31" s="46"/>
      <c r="C31" s="47"/>
      <c r="D31" s="223" t="s">
        <v>17</v>
      </c>
      <c r="E31" s="238">
        <v>5</v>
      </c>
      <c r="F31" s="238">
        <f>E31</f>
        <v>5</v>
      </c>
      <c r="G31" s="302"/>
      <c r="H31" s="66">
        <v>0.035</v>
      </c>
      <c r="I31" s="66">
        <v>3.9</v>
      </c>
      <c r="J31" s="66">
        <v>0.05</v>
      </c>
      <c r="K31" s="66">
        <v>35.45</v>
      </c>
      <c r="L31" s="66">
        <v>0.0075</v>
      </c>
      <c r="M31" s="66">
        <v>0.006</v>
      </c>
      <c r="N31" s="66"/>
      <c r="O31" s="66">
        <v>0.6</v>
      </c>
      <c r="P31" s="66">
        <v>0.01</v>
      </c>
      <c r="Q31" s="39"/>
      <c r="R31" s="72">
        <v>483</v>
      </c>
      <c r="S31" s="97">
        <f t="shared" si="1"/>
        <v>2.415</v>
      </c>
    </row>
    <row r="32" spans="1:19" ht="24" customHeight="1" thickBot="1">
      <c r="A32" s="99"/>
      <c r="B32" s="46"/>
      <c r="C32" s="47"/>
      <c r="D32" s="223" t="s">
        <v>67</v>
      </c>
      <c r="E32" s="238">
        <v>5</v>
      </c>
      <c r="F32" s="238">
        <v>4</v>
      </c>
      <c r="G32" s="10"/>
      <c r="H32" s="66">
        <v>0.056</v>
      </c>
      <c r="I32" s="66"/>
      <c r="J32" s="66">
        <v>0.364</v>
      </c>
      <c r="K32" s="66">
        <v>1.64</v>
      </c>
      <c r="L32" s="66"/>
      <c r="M32" s="66">
        <v>0.0008</v>
      </c>
      <c r="N32" s="66">
        <v>0.36</v>
      </c>
      <c r="O32" s="66">
        <v>1.24</v>
      </c>
      <c r="P32" s="66">
        <v>0.032</v>
      </c>
      <c r="Q32" s="39"/>
      <c r="R32" s="72">
        <v>25</v>
      </c>
      <c r="S32" s="97">
        <f t="shared" si="1"/>
        <v>0.125</v>
      </c>
    </row>
    <row r="33" spans="1:19" ht="24" customHeight="1" thickBot="1">
      <c r="A33" s="99"/>
      <c r="B33" s="46"/>
      <c r="C33" s="47"/>
      <c r="D33" s="223" t="s">
        <v>65</v>
      </c>
      <c r="E33" s="238">
        <v>5</v>
      </c>
      <c r="F33" s="238">
        <v>4</v>
      </c>
      <c r="G33" s="133"/>
      <c r="H33" s="66">
        <v>0.52</v>
      </c>
      <c r="I33" s="66">
        <v>0.004</v>
      </c>
      <c r="J33" s="66">
        <v>0.336</v>
      </c>
      <c r="K33" s="66">
        <v>1.36</v>
      </c>
      <c r="L33" s="66">
        <v>0.0024</v>
      </c>
      <c r="M33" s="66">
        <v>0.0028</v>
      </c>
      <c r="N33" s="66">
        <v>0.16</v>
      </c>
      <c r="O33" s="66">
        <v>2.04</v>
      </c>
      <c r="P33" s="66">
        <v>0.028</v>
      </c>
      <c r="Q33" s="39"/>
      <c r="R33" s="72">
        <v>29</v>
      </c>
      <c r="S33" s="97">
        <f t="shared" si="1"/>
        <v>0.145</v>
      </c>
    </row>
    <row r="34" spans="1:19" ht="24" customHeight="1" thickBot="1">
      <c r="A34" s="99"/>
      <c r="B34" s="46"/>
      <c r="C34" s="47"/>
      <c r="D34" s="223" t="s">
        <v>69</v>
      </c>
      <c r="E34" s="238">
        <v>10</v>
      </c>
      <c r="F34" s="238">
        <v>10</v>
      </c>
      <c r="G34" s="156"/>
      <c r="H34" s="66">
        <v>0.28</v>
      </c>
      <c r="I34" s="66">
        <v>2</v>
      </c>
      <c r="J34" s="66">
        <v>0.32</v>
      </c>
      <c r="K34" s="66">
        <v>20.6</v>
      </c>
      <c r="L34" s="66"/>
      <c r="M34" s="66">
        <v>0.01</v>
      </c>
      <c r="N34" s="66"/>
      <c r="O34" s="66">
        <v>8.6</v>
      </c>
      <c r="P34" s="66">
        <v>0.03</v>
      </c>
      <c r="Q34" s="39"/>
      <c r="R34" s="72">
        <v>218.55</v>
      </c>
      <c r="S34" s="150">
        <f t="shared" si="1"/>
        <v>2.1855</v>
      </c>
    </row>
    <row r="35" spans="1:19" ht="24" customHeight="1" thickBot="1">
      <c r="A35" s="99"/>
      <c r="B35" s="46"/>
      <c r="C35" s="47"/>
      <c r="D35" s="223" t="s">
        <v>214</v>
      </c>
      <c r="E35" s="238">
        <v>0.5</v>
      </c>
      <c r="F35" s="238">
        <v>0.5</v>
      </c>
      <c r="G35" s="156"/>
      <c r="H35" s="66">
        <v>0.038</v>
      </c>
      <c r="I35" s="66">
        <v>0.042</v>
      </c>
      <c r="J35" s="66">
        <v>0.24</v>
      </c>
      <c r="K35" s="66">
        <v>1.565</v>
      </c>
      <c r="L35" s="66"/>
      <c r="M35" s="66"/>
      <c r="N35" s="66"/>
      <c r="O35" s="66"/>
      <c r="P35" s="66"/>
      <c r="Q35" s="39"/>
      <c r="R35" s="72">
        <v>650</v>
      </c>
      <c r="S35" s="150">
        <f t="shared" si="1"/>
        <v>0.325</v>
      </c>
    </row>
    <row r="36" spans="1:19" ht="24" customHeight="1" thickBot="1">
      <c r="A36" s="99"/>
      <c r="B36" s="46"/>
      <c r="C36" s="47"/>
      <c r="D36" s="223" t="s">
        <v>100</v>
      </c>
      <c r="E36" s="238">
        <v>5</v>
      </c>
      <c r="F36" s="238">
        <v>5</v>
      </c>
      <c r="G36" s="148"/>
      <c r="H36" s="66"/>
      <c r="I36" s="66"/>
      <c r="J36" s="66"/>
      <c r="K36" s="66"/>
      <c r="L36" s="66"/>
      <c r="M36" s="66"/>
      <c r="N36" s="66"/>
      <c r="O36" s="66">
        <v>29.44</v>
      </c>
      <c r="P36" s="66">
        <v>0.233</v>
      </c>
      <c r="Q36" s="39"/>
      <c r="R36" s="72">
        <v>23</v>
      </c>
      <c r="S36" s="150">
        <f t="shared" si="1"/>
        <v>0.115</v>
      </c>
    </row>
    <row r="37" spans="1:19" ht="24.75" customHeight="1" thickBot="1">
      <c r="A37" s="99"/>
      <c r="B37" s="38"/>
      <c r="C37" s="61"/>
      <c r="D37" s="222" t="s">
        <v>358</v>
      </c>
      <c r="E37" s="237"/>
      <c r="F37" s="237"/>
      <c r="G37" s="9">
        <v>140</v>
      </c>
      <c r="H37" s="53">
        <f>H38+H39+H40+H41+H42+H43</f>
        <v>46.958999999999996</v>
      </c>
      <c r="I37" s="53">
        <f aca="true" t="shared" si="6" ref="I37:P37">I38+I39+I40+I41+I42+I43</f>
        <v>26.7362</v>
      </c>
      <c r="J37" s="53">
        <f t="shared" si="6"/>
        <v>16.894</v>
      </c>
      <c r="K37" s="53">
        <f t="shared" si="6"/>
        <v>385.34</v>
      </c>
      <c r="L37" s="53">
        <f t="shared" si="6"/>
        <v>0.18830000000000002</v>
      </c>
      <c r="M37" s="53">
        <f t="shared" si="6"/>
        <v>0.36060000000000003</v>
      </c>
      <c r="N37" s="53">
        <f t="shared" si="6"/>
        <v>0.54</v>
      </c>
      <c r="O37" s="53">
        <f t="shared" si="6"/>
        <v>38.26</v>
      </c>
      <c r="P37" s="53">
        <f t="shared" si="6"/>
        <v>2.7479999999999998</v>
      </c>
      <c r="Q37" s="176" t="s">
        <v>359</v>
      </c>
      <c r="R37" s="68">
        <f>R38+R39+R40+R41+R42+R43</f>
        <v>845.05</v>
      </c>
      <c r="S37" s="68">
        <f>S38+S39+S40+S41+S42+S43</f>
        <v>23.524</v>
      </c>
    </row>
    <row r="38" spans="1:19" ht="24" customHeight="1" thickBot="1">
      <c r="A38" s="99"/>
      <c r="B38" s="46"/>
      <c r="C38" s="47"/>
      <c r="D38" s="223" t="s">
        <v>112</v>
      </c>
      <c r="E38" s="238">
        <v>80</v>
      </c>
      <c r="F38" s="238">
        <v>80</v>
      </c>
      <c r="G38" s="133"/>
      <c r="H38" s="66">
        <v>14.56</v>
      </c>
      <c r="I38" s="66">
        <v>14.72</v>
      </c>
      <c r="J38" s="66">
        <v>0.56</v>
      </c>
      <c r="K38" s="66">
        <v>192.8</v>
      </c>
      <c r="L38" s="66">
        <v>0.056</v>
      </c>
      <c r="M38" s="66">
        <v>0.12</v>
      </c>
      <c r="N38" s="66"/>
      <c r="O38" s="66">
        <v>13.6</v>
      </c>
      <c r="P38" s="66">
        <v>1.28</v>
      </c>
      <c r="Q38" s="39"/>
      <c r="R38" s="72">
        <v>174.8</v>
      </c>
      <c r="S38" s="97">
        <f t="shared" si="1"/>
        <v>13.984</v>
      </c>
    </row>
    <row r="39" spans="1:19" ht="24" customHeight="1" thickBot="1">
      <c r="A39" s="99"/>
      <c r="B39" s="46"/>
      <c r="C39" s="47"/>
      <c r="D39" s="223" t="s">
        <v>32</v>
      </c>
      <c r="E39" s="238">
        <v>150</v>
      </c>
      <c r="F39" s="238">
        <v>90</v>
      </c>
      <c r="G39" s="133"/>
      <c r="H39" s="88">
        <v>1.8</v>
      </c>
      <c r="I39" s="88">
        <v>0.36</v>
      </c>
      <c r="J39" s="88">
        <v>15.57</v>
      </c>
      <c r="K39" s="88">
        <v>72</v>
      </c>
      <c r="L39" s="88">
        <v>0.108</v>
      </c>
      <c r="M39" s="88">
        <v>0.063</v>
      </c>
      <c r="N39" s="88"/>
      <c r="O39" s="88">
        <v>9</v>
      </c>
      <c r="P39" s="88">
        <v>0.81</v>
      </c>
      <c r="Q39" s="39"/>
      <c r="R39" s="72">
        <v>21</v>
      </c>
      <c r="S39" s="97">
        <f t="shared" si="1"/>
        <v>3.15</v>
      </c>
    </row>
    <row r="40" spans="1:19" ht="24" customHeight="1" thickBot="1">
      <c r="A40" s="99"/>
      <c r="B40" s="46"/>
      <c r="C40" s="47"/>
      <c r="D40" s="223" t="s">
        <v>33</v>
      </c>
      <c r="E40" s="238">
        <v>7</v>
      </c>
      <c r="F40" s="238">
        <v>6</v>
      </c>
      <c r="G40" s="133"/>
      <c r="H40" s="88">
        <v>0.084</v>
      </c>
      <c r="I40" s="88">
        <v>0.0012</v>
      </c>
      <c r="J40" s="88">
        <v>0.546</v>
      </c>
      <c r="K40" s="88">
        <v>2.46</v>
      </c>
      <c r="L40" s="88"/>
      <c r="M40" s="88">
        <v>0.066</v>
      </c>
      <c r="N40" s="88">
        <v>0.54</v>
      </c>
      <c r="O40" s="88">
        <v>1.86</v>
      </c>
      <c r="P40" s="88">
        <v>0.048</v>
      </c>
      <c r="Q40" s="39"/>
      <c r="R40" s="72">
        <v>25</v>
      </c>
      <c r="S40" s="97">
        <f t="shared" si="1"/>
        <v>0.175</v>
      </c>
    </row>
    <row r="41" spans="1:19" ht="24" customHeight="1" thickBot="1">
      <c r="A41" s="99"/>
      <c r="B41" s="46"/>
      <c r="C41" s="47"/>
      <c r="D41" s="223" t="s">
        <v>113</v>
      </c>
      <c r="E41" s="238">
        <v>0.5</v>
      </c>
      <c r="F41" s="238">
        <v>0.5</v>
      </c>
      <c r="G41" s="10"/>
      <c r="H41" s="66">
        <v>30.48</v>
      </c>
      <c r="I41" s="66">
        <v>2.76</v>
      </c>
      <c r="J41" s="66">
        <v>0.168</v>
      </c>
      <c r="K41" s="66">
        <v>37.68</v>
      </c>
      <c r="L41" s="66">
        <v>0.0168</v>
      </c>
      <c r="M41" s="66">
        <v>0.1056</v>
      </c>
      <c r="N41" s="66"/>
      <c r="O41" s="66">
        <v>13.2</v>
      </c>
      <c r="P41" s="66">
        <v>0.6</v>
      </c>
      <c r="Q41" s="39"/>
      <c r="R41" s="72">
        <v>6.25</v>
      </c>
      <c r="S41" s="97">
        <f>(E41*R41)</f>
        <v>3.125</v>
      </c>
    </row>
    <row r="42" spans="1:19" ht="24" customHeight="1" thickBot="1">
      <c r="A42" s="99"/>
      <c r="B42" s="46"/>
      <c r="C42" s="47"/>
      <c r="D42" s="223" t="s">
        <v>17</v>
      </c>
      <c r="E42" s="238">
        <v>5</v>
      </c>
      <c r="F42" s="238">
        <f>E42</f>
        <v>5</v>
      </c>
      <c r="G42" s="302"/>
      <c r="H42" s="66">
        <v>0.035</v>
      </c>
      <c r="I42" s="66">
        <v>3.9</v>
      </c>
      <c r="J42" s="66">
        <v>0.05</v>
      </c>
      <c r="K42" s="66">
        <v>35.45</v>
      </c>
      <c r="L42" s="66">
        <v>0.0075</v>
      </c>
      <c r="M42" s="66">
        <v>0.006</v>
      </c>
      <c r="N42" s="66"/>
      <c r="O42" s="66">
        <v>0.6</v>
      </c>
      <c r="P42" s="66">
        <v>0.01</v>
      </c>
      <c r="Q42" s="39"/>
      <c r="R42" s="72">
        <v>483</v>
      </c>
      <c r="S42" s="97">
        <f t="shared" si="1"/>
        <v>2.415</v>
      </c>
    </row>
    <row r="43" spans="1:19" s="4" customFormat="1" ht="24" customHeight="1" thickBot="1">
      <c r="A43" s="99"/>
      <c r="B43" s="65"/>
      <c r="C43" s="45"/>
      <c r="D43" s="223" t="s">
        <v>28</v>
      </c>
      <c r="E43" s="238">
        <v>5</v>
      </c>
      <c r="F43" s="238">
        <v>5</v>
      </c>
      <c r="G43" s="10"/>
      <c r="H43" s="66"/>
      <c r="I43" s="66">
        <v>4.995</v>
      </c>
      <c r="J43" s="66"/>
      <c r="K43" s="66">
        <v>44.95</v>
      </c>
      <c r="L43" s="66"/>
      <c r="M43" s="66"/>
      <c r="N43" s="66"/>
      <c r="O43" s="66"/>
      <c r="P43" s="66"/>
      <c r="Q43" s="39"/>
      <c r="R43" s="72">
        <v>135</v>
      </c>
      <c r="S43" s="97">
        <f t="shared" si="1"/>
        <v>0.675</v>
      </c>
    </row>
    <row r="44" spans="1:19" ht="24" customHeight="1" thickBot="1">
      <c r="A44" s="99"/>
      <c r="B44" s="38"/>
      <c r="C44" s="61"/>
      <c r="D44" s="222" t="s">
        <v>198</v>
      </c>
      <c r="E44" s="237"/>
      <c r="F44" s="237"/>
      <c r="G44" s="9">
        <v>60</v>
      </c>
      <c r="H44" s="53">
        <f>H45+H47+H48</f>
        <v>1.051</v>
      </c>
      <c r="I44" s="53">
        <f aca="true" t="shared" si="7" ref="I44:P44">I45+I47+I48</f>
        <v>3.988</v>
      </c>
      <c r="J44" s="53">
        <f t="shared" si="7"/>
        <v>6.329999999999999</v>
      </c>
      <c r="K44" s="53">
        <f>SUM(K45:K48)</f>
        <v>80.55</v>
      </c>
      <c r="L44" s="53">
        <f t="shared" si="7"/>
        <v>0.0275</v>
      </c>
      <c r="M44" s="53">
        <f t="shared" si="7"/>
        <v>0.018000000000000002</v>
      </c>
      <c r="N44" s="53">
        <f t="shared" si="7"/>
        <v>0</v>
      </c>
      <c r="O44" s="53">
        <f t="shared" si="7"/>
        <v>2.8400000000000003</v>
      </c>
      <c r="P44" s="53">
        <f t="shared" si="7"/>
        <v>0.198</v>
      </c>
      <c r="Q44" s="176" t="s">
        <v>323</v>
      </c>
      <c r="R44" s="68">
        <f>R45+R47+R48+R46</f>
        <v>868.55</v>
      </c>
      <c r="S44" s="68">
        <f>S45+S47+S48+S46</f>
        <v>4.76085</v>
      </c>
    </row>
    <row r="45" spans="1:19" ht="24" customHeight="1" thickBot="1">
      <c r="A45" s="99"/>
      <c r="B45" s="46"/>
      <c r="C45" s="47"/>
      <c r="D45" s="223" t="s">
        <v>37</v>
      </c>
      <c r="E45" s="238">
        <v>4</v>
      </c>
      <c r="F45" s="238">
        <v>4</v>
      </c>
      <c r="G45" s="302"/>
      <c r="H45" s="66">
        <v>0.192</v>
      </c>
      <c r="I45" s="66"/>
      <c r="J45" s="66">
        <v>0.76</v>
      </c>
      <c r="K45" s="66">
        <v>3.96</v>
      </c>
      <c r="L45" s="66"/>
      <c r="M45" s="66">
        <v>0.006</v>
      </c>
      <c r="N45" s="66"/>
      <c r="O45" s="66">
        <v>0.8</v>
      </c>
      <c r="P45" s="66">
        <v>0.092</v>
      </c>
      <c r="Q45" s="39"/>
      <c r="R45" s="72">
        <v>130</v>
      </c>
      <c r="S45" s="97">
        <f t="shared" si="1"/>
        <v>0.52</v>
      </c>
    </row>
    <row r="46" spans="1:19" ht="24" customHeight="1" thickBot="1">
      <c r="A46" s="99"/>
      <c r="B46" s="46"/>
      <c r="C46" s="47"/>
      <c r="D46" s="223" t="s">
        <v>69</v>
      </c>
      <c r="E46" s="238">
        <v>7</v>
      </c>
      <c r="F46" s="238">
        <v>7</v>
      </c>
      <c r="G46" s="156"/>
      <c r="H46" s="66">
        <v>0.196</v>
      </c>
      <c r="I46" s="66">
        <v>1.4</v>
      </c>
      <c r="J46" s="66">
        <v>0.224</v>
      </c>
      <c r="K46" s="66">
        <v>14.42</v>
      </c>
      <c r="L46" s="66"/>
      <c r="M46" s="66">
        <v>0.007</v>
      </c>
      <c r="N46" s="66"/>
      <c r="O46" s="66">
        <v>6.02</v>
      </c>
      <c r="P46" s="66">
        <v>0.021</v>
      </c>
      <c r="Q46" s="39"/>
      <c r="R46" s="72">
        <v>218.55</v>
      </c>
      <c r="S46" s="97">
        <f t="shared" si="1"/>
        <v>1.5298500000000002</v>
      </c>
    </row>
    <row r="47" spans="1:19" ht="24" customHeight="1" thickBot="1">
      <c r="A47" s="99"/>
      <c r="B47" s="46"/>
      <c r="C47" s="47"/>
      <c r="D47" s="223" t="s">
        <v>115</v>
      </c>
      <c r="E47" s="238">
        <v>8</v>
      </c>
      <c r="F47" s="238">
        <f>E47</f>
        <v>8</v>
      </c>
      <c r="G47" s="10"/>
      <c r="H47" s="66">
        <v>0.824</v>
      </c>
      <c r="I47" s="66">
        <v>0.088</v>
      </c>
      <c r="J47" s="66">
        <v>5.52</v>
      </c>
      <c r="K47" s="66">
        <v>26.72</v>
      </c>
      <c r="L47" s="66">
        <v>0.02</v>
      </c>
      <c r="M47" s="66">
        <v>0.006</v>
      </c>
      <c r="N47" s="66"/>
      <c r="O47" s="66">
        <v>1.44</v>
      </c>
      <c r="P47" s="66">
        <v>0.096</v>
      </c>
      <c r="Q47" s="39"/>
      <c r="R47" s="72">
        <v>37</v>
      </c>
      <c r="S47" s="97">
        <f t="shared" si="1"/>
        <v>0.296</v>
      </c>
    </row>
    <row r="48" spans="1:19" ht="24" customHeight="1" thickBot="1">
      <c r="A48" s="99"/>
      <c r="B48" s="1"/>
      <c r="C48" s="3"/>
      <c r="D48" s="223" t="s">
        <v>17</v>
      </c>
      <c r="E48" s="238">
        <v>5</v>
      </c>
      <c r="F48" s="238">
        <f>E48</f>
        <v>5</v>
      </c>
      <c r="G48" s="302"/>
      <c r="H48" s="66">
        <v>0.035</v>
      </c>
      <c r="I48" s="66">
        <v>3.9</v>
      </c>
      <c r="J48" s="66">
        <v>0.05</v>
      </c>
      <c r="K48" s="66">
        <v>35.45</v>
      </c>
      <c r="L48" s="66">
        <v>0.0075</v>
      </c>
      <c r="M48" s="66">
        <v>0.006</v>
      </c>
      <c r="N48" s="66"/>
      <c r="O48" s="66">
        <v>0.6</v>
      </c>
      <c r="P48" s="66">
        <v>0.01</v>
      </c>
      <c r="Q48" s="39"/>
      <c r="R48" s="72">
        <v>483</v>
      </c>
      <c r="S48" s="97">
        <f t="shared" si="1"/>
        <v>2.415</v>
      </c>
    </row>
    <row r="49" spans="1:19" ht="24" customHeight="1" thickBot="1">
      <c r="A49" s="99"/>
      <c r="B49" s="38"/>
      <c r="C49" s="61"/>
      <c r="D49" s="222" t="s">
        <v>40</v>
      </c>
      <c r="E49" s="237">
        <v>40</v>
      </c>
      <c r="F49" s="237">
        <v>40</v>
      </c>
      <c r="G49" s="9">
        <v>40</v>
      </c>
      <c r="H49" s="53">
        <v>2.64</v>
      </c>
      <c r="I49" s="53">
        <v>0.48</v>
      </c>
      <c r="J49" s="53">
        <v>13.68</v>
      </c>
      <c r="K49" s="53">
        <v>72.4</v>
      </c>
      <c r="L49" s="53">
        <v>0.072</v>
      </c>
      <c r="M49" s="53">
        <v>0.032</v>
      </c>
      <c r="N49" s="53"/>
      <c r="O49" s="53">
        <v>14</v>
      </c>
      <c r="P49" s="53">
        <v>1.56</v>
      </c>
      <c r="Q49" s="176" t="s">
        <v>238</v>
      </c>
      <c r="R49" s="68">
        <v>60.23</v>
      </c>
      <c r="S49" s="98">
        <f t="shared" si="1"/>
        <v>2.4092</v>
      </c>
    </row>
    <row r="50" spans="1:19" ht="24" customHeight="1" thickBot="1">
      <c r="A50" s="99"/>
      <c r="B50" s="38"/>
      <c r="C50" s="61"/>
      <c r="D50" s="222" t="s">
        <v>194</v>
      </c>
      <c r="E50" s="237"/>
      <c r="F50" s="237"/>
      <c r="G50" s="9">
        <v>200</v>
      </c>
      <c r="H50" s="53">
        <f>H51+H52</f>
        <v>0.416</v>
      </c>
      <c r="I50" s="53">
        <f aca="true" t="shared" si="8" ref="I50:P50">I51+I52</f>
        <v>0.024</v>
      </c>
      <c r="J50" s="53">
        <f t="shared" si="8"/>
        <v>19.05</v>
      </c>
      <c r="K50" s="53">
        <f t="shared" si="8"/>
        <v>75.41</v>
      </c>
      <c r="L50" s="53">
        <f t="shared" si="8"/>
        <v>0.536</v>
      </c>
      <c r="M50" s="53">
        <f t="shared" si="8"/>
        <v>0.88</v>
      </c>
      <c r="N50" s="53">
        <f t="shared" si="8"/>
        <v>0.352</v>
      </c>
      <c r="O50" s="53">
        <f t="shared" si="8"/>
        <v>1.58</v>
      </c>
      <c r="P50" s="53">
        <f t="shared" si="8"/>
        <v>1.4849999999999999</v>
      </c>
      <c r="Q50" s="176" t="s">
        <v>282</v>
      </c>
      <c r="R50" s="68">
        <f>R51+R52</f>
        <v>513</v>
      </c>
      <c r="S50" s="68">
        <f>S51+S52</f>
        <v>5.455</v>
      </c>
    </row>
    <row r="51" spans="1:19" s="4" customFormat="1" ht="24" customHeight="1" thickBot="1">
      <c r="A51" s="99"/>
      <c r="B51" s="65"/>
      <c r="C51" s="45"/>
      <c r="D51" s="223" t="s">
        <v>195</v>
      </c>
      <c r="E51" s="238">
        <v>10</v>
      </c>
      <c r="F51" s="238">
        <v>10</v>
      </c>
      <c r="G51" s="10"/>
      <c r="H51" s="66">
        <v>0.416</v>
      </c>
      <c r="I51" s="66">
        <v>0.024</v>
      </c>
      <c r="J51" s="66">
        <v>4.08</v>
      </c>
      <c r="K51" s="66">
        <v>18.56</v>
      </c>
      <c r="L51" s="66">
        <v>0.536</v>
      </c>
      <c r="M51" s="66">
        <v>0.88</v>
      </c>
      <c r="N51" s="66">
        <v>0.352</v>
      </c>
      <c r="O51" s="66">
        <v>1.28</v>
      </c>
      <c r="P51" s="66">
        <v>1.44</v>
      </c>
      <c r="Q51" s="39"/>
      <c r="R51" s="72">
        <v>448</v>
      </c>
      <c r="S51" s="97">
        <f t="shared" si="1"/>
        <v>4.48</v>
      </c>
    </row>
    <row r="52" spans="1:19" s="4" customFormat="1" ht="24" customHeight="1" thickBot="1">
      <c r="A52" s="99"/>
      <c r="B52" s="65"/>
      <c r="C52" s="45"/>
      <c r="D52" s="223" t="s">
        <v>18</v>
      </c>
      <c r="E52" s="238">
        <v>15</v>
      </c>
      <c r="F52" s="238">
        <v>15</v>
      </c>
      <c r="G52" s="10"/>
      <c r="H52" s="67"/>
      <c r="I52" s="67"/>
      <c r="J52" s="66">
        <v>14.97</v>
      </c>
      <c r="K52" s="66">
        <v>56.85</v>
      </c>
      <c r="L52" s="66"/>
      <c r="M52" s="66"/>
      <c r="N52" s="66"/>
      <c r="O52" s="66">
        <v>0.3</v>
      </c>
      <c r="P52" s="66">
        <v>0.045</v>
      </c>
      <c r="Q52" s="39"/>
      <c r="R52" s="72">
        <v>65</v>
      </c>
      <c r="S52" s="97">
        <f t="shared" si="1"/>
        <v>0.975</v>
      </c>
    </row>
    <row r="53" spans="1:19" s="4" customFormat="1" ht="24" customHeight="1" thickBot="1">
      <c r="A53" s="99"/>
      <c r="B53" s="38"/>
      <c r="C53" s="5" t="s">
        <v>41</v>
      </c>
      <c r="D53" s="220" t="s">
        <v>402</v>
      </c>
      <c r="E53" s="237">
        <v>60</v>
      </c>
      <c r="F53" s="237">
        <v>60</v>
      </c>
      <c r="G53" s="9">
        <v>60</v>
      </c>
      <c r="H53" s="53">
        <v>0.39</v>
      </c>
      <c r="I53" s="53">
        <v>0.864</v>
      </c>
      <c r="J53" s="53">
        <v>4.308</v>
      </c>
      <c r="K53" s="53">
        <v>238.8</v>
      </c>
      <c r="L53" s="53"/>
      <c r="M53" s="53"/>
      <c r="N53" s="53"/>
      <c r="O53" s="53"/>
      <c r="P53" s="53"/>
      <c r="Q53" s="176" t="s">
        <v>403</v>
      </c>
      <c r="R53" s="89">
        <v>155</v>
      </c>
      <c r="S53" s="216">
        <f t="shared" si="1"/>
        <v>9.3</v>
      </c>
    </row>
    <row r="54" spans="1:19" ht="24" customHeight="1" thickBot="1">
      <c r="A54" s="99"/>
      <c r="B54" s="38"/>
      <c r="C54" s="61"/>
      <c r="D54" s="220" t="s">
        <v>83</v>
      </c>
      <c r="E54" s="237"/>
      <c r="F54" s="237"/>
      <c r="G54" s="9">
        <v>200</v>
      </c>
      <c r="H54" s="53">
        <v>0.03</v>
      </c>
      <c r="I54" s="53"/>
      <c r="J54" s="53">
        <v>14</v>
      </c>
      <c r="K54" s="53">
        <f>SUM(K55:K57)</f>
        <v>112.92</v>
      </c>
      <c r="L54" s="53"/>
      <c r="M54" s="53"/>
      <c r="N54" s="53"/>
      <c r="O54" s="53"/>
      <c r="P54" s="53"/>
      <c r="Q54" s="176" t="s">
        <v>248</v>
      </c>
      <c r="R54" s="68">
        <f>R55+R57</f>
        <v>495</v>
      </c>
      <c r="S54" s="68">
        <f>SUM(S55:S57)</f>
        <v>8.72875</v>
      </c>
    </row>
    <row r="55" spans="1:19" s="4" customFormat="1" ht="24" customHeight="1" thickBot="1">
      <c r="A55" s="99"/>
      <c r="B55" s="65"/>
      <c r="C55" s="45"/>
      <c r="D55" s="219" t="s">
        <v>62</v>
      </c>
      <c r="E55" s="238">
        <v>1</v>
      </c>
      <c r="F55" s="238">
        <v>1</v>
      </c>
      <c r="G55" s="117"/>
      <c r="H55" s="67"/>
      <c r="I55" s="67"/>
      <c r="J55" s="67"/>
      <c r="K55" s="67"/>
      <c r="L55" s="66"/>
      <c r="M55" s="66"/>
      <c r="N55" s="66"/>
      <c r="O55" s="66">
        <v>0.2</v>
      </c>
      <c r="P55" s="66">
        <v>0.03</v>
      </c>
      <c r="Q55" s="39"/>
      <c r="R55" s="72">
        <v>430</v>
      </c>
      <c r="S55" s="97">
        <f t="shared" si="1"/>
        <v>0.43</v>
      </c>
    </row>
    <row r="56" spans="1:19" s="4" customFormat="1" ht="24" customHeight="1" thickBot="1">
      <c r="A56" s="99"/>
      <c r="B56" s="65"/>
      <c r="C56" s="45"/>
      <c r="D56" s="219" t="s">
        <v>35</v>
      </c>
      <c r="E56" s="317">
        <v>105</v>
      </c>
      <c r="F56" s="248">
        <v>105</v>
      </c>
      <c r="G56" s="30"/>
      <c r="H56" s="77">
        <v>3.64</v>
      </c>
      <c r="I56" s="77">
        <v>4.16</v>
      </c>
      <c r="J56" s="77">
        <v>6.11</v>
      </c>
      <c r="K56" s="77">
        <v>56.07</v>
      </c>
      <c r="L56" s="77">
        <v>0.052</v>
      </c>
      <c r="M56" s="77">
        <v>0.195</v>
      </c>
      <c r="N56" s="77">
        <v>1.95</v>
      </c>
      <c r="O56" s="77">
        <v>161.2</v>
      </c>
      <c r="P56" s="77">
        <v>0.26</v>
      </c>
      <c r="Q56" s="39"/>
      <c r="R56" s="72">
        <v>69.75</v>
      </c>
      <c r="S56" s="97">
        <f t="shared" si="1"/>
        <v>7.32375</v>
      </c>
    </row>
    <row r="57" spans="1:19" ht="24" customHeight="1" thickBot="1">
      <c r="A57" s="99"/>
      <c r="B57" s="1"/>
      <c r="C57" s="3"/>
      <c r="D57" s="219" t="s">
        <v>18</v>
      </c>
      <c r="E57" s="238">
        <v>15</v>
      </c>
      <c r="F57" s="238">
        <v>15</v>
      </c>
      <c r="G57" s="10"/>
      <c r="H57" s="66"/>
      <c r="I57" s="66"/>
      <c r="J57" s="66">
        <v>14.97</v>
      </c>
      <c r="K57" s="66">
        <v>56.85</v>
      </c>
      <c r="L57" s="66"/>
      <c r="M57" s="66"/>
      <c r="N57" s="66"/>
      <c r="O57" s="66">
        <v>0.3</v>
      </c>
      <c r="P57" s="66">
        <v>0.045</v>
      </c>
      <c r="Q57" s="39"/>
      <c r="R57" s="72">
        <v>65</v>
      </c>
      <c r="S57" s="97">
        <f t="shared" si="1"/>
        <v>0.975</v>
      </c>
    </row>
    <row r="58" spans="1:19" ht="24" customHeight="1" thickBot="1">
      <c r="A58" s="99"/>
      <c r="B58" s="26"/>
      <c r="C58" s="2"/>
      <c r="D58" s="2" t="s">
        <v>47</v>
      </c>
      <c r="E58" s="133"/>
      <c r="F58" s="133"/>
      <c r="G58" s="133"/>
      <c r="H58" s="67">
        <f aca="true" t="shared" si="9" ref="H58:O58">H54+H53+H50+H49+H44+H37+H26+H20+H17+H13+H9+H22</f>
        <v>68.18900000000001</v>
      </c>
      <c r="I58" s="67">
        <f t="shared" si="9"/>
        <v>58.34519999999999</v>
      </c>
      <c r="J58" s="67">
        <f t="shared" si="9"/>
        <v>169.75</v>
      </c>
      <c r="K58" s="67">
        <f t="shared" si="9"/>
        <v>1695.0729999999999</v>
      </c>
      <c r="L58" s="67">
        <f t="shared" si="9"/>
        <v>4.8383</v>
      </c>
      <c r="M58" s="67">
        <f t="shared" si="9"/>
        <v>3.2286</v>
      </c>
      <c r="N58" s="67">
        <f t="shared" si="9"/>
        <v>29.701999999999998</v>
      </c>
      <c r="O58" s="67">
        <f t="shared" si="9"/>
        <v>113.16</v>
      </c>
      <c r="P58" s="67">
        <f>P54+P53+P50+P49+P44+P37+P26+P20+P17+P13+P9+P22</f>
        <v>25.14</v>
      </c>
      <c r="Q58" s="177"/>
      <c r="R58" s="70">
        <f>R54+R53+R50+R49+R44+R37+R26+R20+R17+R13+R9+R22</f>
        <v>6915.79</v>
      </c>
      <c r="S58" s="70">
        <f>S54+S53+S50+S49+S44+S37+S26+S20+S17+S13+S9+S22</f>
        <v>99.86779999999997</v>
      </c>
    </row>
    <row r="59" spans="1:19" ht="15">
      <c r="A59" s="9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81"/>
      <c r="R59" s="119"/>
      <c r="S59" s="119"/>
    </row>
    <row r="60" spans="1:19" ht="15">
      <c r="A60" s="99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81"/>
      <c r="R60" s="119"/>
      <c r="S60" s="119"/>
    </row>
    <row r="61" spans="1:19" ht="15">
      <c r="A61" s="9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81"/>
      <c r="R61" s="119"/>
      <c r="S61" s="119"/>
    </row>
    <row r="62" spans="1:19" ht="15">
      <c r="A62" s="99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81"/>
      <c r="R62" s="119"/>
      <c r="S62" s="119"/>
    </row>
    <row r="63" spans="1:19" ht="15.75" thickBot="1">
      <c r="A63" s="9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81"/>
      <c r="R63" s="119"/>
      <c r="S63" s="119"/>
    </row>
    <row r="64" spans="1:19" ht="31.5" customHeight="1" thickBot="1">
      <c r="A64" s="99"/>
      <c r="B64" s="328" t="s">
        <v>1</v>
      </c>
      <c r="C64" s="328" t="s">
        <v>55</v>
      </c>
      <c r="D64" s="328" t="s">
        <v>56</v>
      </c>
      <c r="E64" s="328" t="s">
        <v>2</v>
      </c>
      <c r="F64" s="328" t="s">
        <v>3</v>
      </c>
      <c r="G64" s="328" t="s">
        <v>51</v>
      </c>
      <c r="H64" s="337" t="s">
        <v>4</v>
      </c>
      <c r="I64" s="346"/>
      <c r="J64" s="347"/>
      <c r="K64" s="328" t="s">
        <v>98</v>
      </c>
      <c r="L64" s="337" t="s">
        <v>53</v>
      </c>
      <c r="M64" s="346"/>
      <c r="N64" s="347"/>
      <c r="O64" s="337" t="s">
        <v>99</v>
      </c>
      <c r="P64" s="347"/>
      <c r="Q64" s="333" t="s">
        <v>229</v>
      </c>
      <c r="R64" s="337" t="s">
        <v>5</v>
      </c>
      <c r="S64" s="354" t="s">
        <v>50</v>
      </c>
    </row>
    <row r="65" spans="1:19" ht="15" customHeight="1" thickBot="1">
      <c r="A65" s="99"/>
      <c r="B65" s="331"/>
      <c r="C65" s="331"/>
      <c r="D65" s="331"/>
      <c r="E65" s="331"/>
      <c r="F65" s="331"/>
      <c r="G65" s="329"/>
      <c r="H65" s="348"/>
      <c r="I65" s="349"/>
      <c r="J65" s="350"/>
      <c r="K65" s="329"/>
      <c r="L65" s="348"/>
      <c r="M65" s="349"/>
      <c r="N65" s="350"/>
      <c r="O65" s="348"/>
      <c r="P65" s="350"/>
      <c r="Q65" s="334"/>
      <c r="R65" s="348"/>
      <c r="S65" s="354"/>
    </row>
    <row r="66" spans="1:19" ht="15" customHeight="1" thickBot="1">
      <c r="A66" s="99"/>
      <c r="B66" s="331"/>
      <c r="C66" s="331"/>
      <c r="D66" s="331"/>
      <c r="E66" s="331"/>
      <c r="F66" s="331"/>
      <c r="G66" s="329"/>
      <c r="H66" s="348"/>
      <c r="I66" s="349"/>
      <c r="J66" s="350"/>
      <c r="K66" s="329"/>
      <c r="L66" s="348"/>
      <c r="M66" s="349"/>
      <c r="N66" s="350"/>
      <c r="O66" s="348"/>
      <c r="P66" s="350"/>
      <c r="Q66" s="334"/>
      <c r="R66" s="348"/>
      <c r="S66" s="354"/>
    </row>
    <row r="67" spans="1:19" ht="15" customHeight="1" thickBot="1">
      <c r="A67" s="99"/>
      <c r="B67" s="331"/>
      <c r="C67" s="331"/>
      <c r="D67" s="331"/>
      <c r="E67" s="331"/>
      <c r="F67" s="331"/>
      <c r="G67" s="329"/>
      <c r="H67" s="348"/>
      <c r="I67" s="349"/>
      <c r="J67" s="350"/>
      <c r="K67" s="329"/>
      <c r="L67" s="348"/>
      <c r="M67" s="349"/>
      <c r="N67" s="350"/>
      <c r="O67" s="348"/>
      <c r="P67" s="350"/>
      <c r="Q67" s="334"/>
      <c r="R67" s="348"/>
      <c r="S67" s="354"/>
    </row>
    <row r="68" spans="1:19" ht="21.75" customHeight="1" thickBot="1">
      <c r="A68" s="99"/>
      <c r="B68" s="332"/>
      <c r="C68" s="332"/>
      <c r="D68" s="332"/>
      <c r="E68" s="332"/>
      <c r="F68" s="332"/>
      <c r="G68" s="330"/>
      <c r="H68" s="351"/>
      <c r="I68" s="352"/>
      <c r="J68" s="353"/>
      <c r="K68" s="330"/>
      <c r="L68" s="351"/>
      <c r="M68" s="352"/>
      <c r="N68" s="353"/>
      <c r="O68" s="351"/>
      <c r="P68" s="353"/>
      <c r="Q68" s="335"/>
      <c r="R68" s="351"/>
      <c r="S68" s="354"/>
    </row>
    <row r="69" spans="1:19" ht="15.75" thickBot="1">
      <c r="A69" s="99"/>
      <c r="B69" s="131"/>
      <c r="C69" s="133"/>
      <c r="D69" s="133"/>
      <c r="E69" s="133"/>
      <c r="F69" s="133"/>
      <c r="G69" s="133"/>
      <c r="H69" s="133" t="s">
        <v>6</v>
      </c>
      <c r="I69" s="133" t="s">
        <v>7</v>
      </c>
      <c r="J69" s="133" t="s">
        <v>8</v>
      </c>
      <c r="K69" s="133"/>
      <c r="L69" s="133" t="s">
        <v>9</v>
      </c>
      <c r="M69" s="133" t="s">
        <v>10</v>
      </c>
      <c r="N69" s="133" t="s">
        <v>11</v>
      </c>
      <c r="O69" s="133" t="s">
        <v>12</v>
      </c>
      <c r="P69" s="133" t="s">
        <v>13</v>
      </c>
      <c r="Q69" s="188"/>
      <c r="R69" s="132"/>
      <c r="S69" s="28"/>
    </row>
    <row r="70" spans="1:19" ht="22.5" customHeight="1" thickBot="1">
      <c r="A70" s="99"/>
      <c r="B70" s="38"/>
      <c r="C70" s="5" t="s">
        <v>48</v>
      </c>
      <c r="D70" s="225" t="s">
        <v>398</v>
      </c>
      <c r="E70" s="48"/>
      <c r="F70" s="48"/>
      <c r="G70" s="49">
        <v>200</v>
      </c>
      <c r="H70" s="53">
        <f>H71+H72+H74</f>
        <v>6.545</v>
      </c>
      <c r="I70" s="53">
        <f aca="true" t="shared" si="10" ref="I70:P70">I71+I72+I74</f>
        <v>4.035</v>
      </c>
      <c r="J70" s="53">
        <f t="shared" si="10"/>
        <v>32.504999999999995</v>
      </c>
      <c r="K70" s="53">
        <f>SUM(K71:K74)</f>
        <v>146.85</v>
      </c>
      <c r="L70" s="53">
        <f t="shared" si="10"/>
        <v>0.036</v>
      </c>
      <c r="M70" s="53">
        <f t="shared" si="10"/>
        <v>0.14900000000000002</v>
      </c>
      <c r="N70" s="53">
        <f t="shared" si="10"/>
        <v>1.35</v>
      </c>
      <c r="O70" s="53">
        <f t="shared" si="10"/>
        <v>120.55</v>
      </c>
      <c r="P70" s="53">
        <f t="shared" si="10"/>
        <v>1.14</v>
      </c>
      <c r="Q70" s="176" t="s">
        <v>249</v>
      </c>
      <c r="R70" s="68">
        <f>R71+R72+R74</f>
        <v>176.75</v>
      </c>
      <c r="S70" s="68">
        <f>SUM(S71:S74)</f>
        <v>4.99225</v>
      </c>
    </row>
    <row r="71" spans="1:19" ht="24.75" customHeight="1" thickBot="1">
      <c r="A71" s="99"/>
      <c r="B71" s="1"/>
      <c r="C71" s="3"/>
      <c r="D71" s="232" t="s">
        <v>81</v>
      </c>
      <c r="E71" s="153">
        <v>30</v>
      </c>
      <c r="F71" s="10">
        <v>30</v>
      </c>
      <c r="G71" s="313"/>
      <c r="H71" s="66">
        <v>4.025</v>
      </c>
      <c r="I71" s="66">
        <v>1.155</v>
      </c>
      <c r="J71" s="66">
        <v>23.275</v>
      </c>
      <c r="K71" s="66">
        <v>93.42</v>
      </c>
      <c r="L71" s="66"/>
      <c r="M71" s="66">
        <v>0.014</v>
      </c>
      <c r="N71" s="66"/>
      <c r="O71" s="66">
        <v>9.45</v>
      </c>
      <c r="P71" s="66">
        <v>0.945</v>
      </c>
      <c r="Q71" s="39"/>
      <c r="R71" s="73">
        <v>42</v>
      </c>
      <c r="S71" s="103">
        <f>(E71*R71)/1000</f>
        <v>1.26</v>
      </c>
    </row>
    <row r="72" spans="1:19" ht="24.75" customHeight="1" thickBot="1">
      <c r="A72" s="99"/>
      <c r="B72" s="1"/>
      <c r="C72" s="3"/>
      <c r="D72" s="232" t="s">
        <v>44</v>
      </c>
      <c r="E72" s="245">
        <v>35</v>
      </c>
      <c r="F72" s="238">
        <v>35</v>
      </c>
      <c r="G72" s="313"/>
      <c r="H72" s="88">
        <v>2.52</v>
      </c>
      <c r="I72" s="88">
        <v>2.88</v>
      </c>
      <c r="J72" s="88">
        <v>4.23</v>
      </c>
      <c r="K72" s="88">
        <v>20.3</v>
      </c>
      <c r="L72" s="88">
        <v>0.036</v>
      </c>
      <c r="M72" s="88">
        <v>0.135</v>
      </c>
      <c r="N72" s="88">
        <v>1.35</v>
      </c>
      <c r="O72" s="88">
        <v>111</v>
      </c>
      <c r="P72" s="88">
        <v>0.18</v>
      </c>
      <c r="Q72" s="39"/>
      <c r="R72" s="75">
        <v>69.75</v>
      </c>
      <c r="S72" s="103">
        <f>(E72*R72)/1000</f>
        <v>2.44125</v>
      </c>
    </row>
    <row r="73" spans="1:19" ht="24.75" customHeight="1" thickBot="1">
      <c r="A73" s="99"/>
      <c r="B73" s="1"/>
      <c r="C73" s="3"/>
      <c r="D73" s="232" t="s">
        <v>17</v>
      </c>
      <c r="E73" s="238">
        <v>2</v>
      </c>
      <c r="F73" s="238">
        <v>2</v>
      </c>
      <c r="G73" s="313"/>
      <c r="H73" s="66">
        <v>0.014</v>
      </c>
      <c r="I73" s="66">
        <v>1.56</v>
      </c>
      <c r="J73" s="66">
        <v>2</v>
      </c>
      <c r="K73" s="66">
        <v>14.18</v>
      </c>
      <c r="L73" s="66">
        <v>0.003</v>
      </c>
      <c r="M73" s="66">
        <v>0.002</v>
      </c>
      <c r="N73" s="66"/>
      <c r="O73" s="66">
        <v>0.24</v>
      </c>
      <c r="P73" s="66">
        <v>0.004</v>
      </c>
      <c r="Q73" s="39"/>
      <c r="R73" s="75">
        <v>483</v>
      </c>
      <c r="S73" s="103">
        <f>(E73*R73)/1000</f>
        <v>0.966</v>
      </c>
    </row>
    <row r="74" spans="1:19" ht="24.75" customHeight="1" thickBot="1">
      <c r="A74" s="99"/>
      <c r="B74" s="1"/>
      <c r="C74" s="3"/>
      <c r="D74" s="232" t="s">
        <v>18</v>
      </c>
      <c r="E74" s="10">
        <v>5</v>
      </c>
      <c r="F74" s="10">
        <v>5</v>
      </c>
      <c r="G74" s="313"/>
      <c r="H74" s="66"/>
      <c r="I74" s="66"/>
      <c r="J74" s="66">
        <v>5</v>
      </c>
      <c r="K74" s="66">
        <v>18.95</v>
      </c>
      <c r="L74" s="66"/>
      <c r="M74" s="66"/>
      <c r="N74" s="66"/>
      <c r="O74" s="66">
        <v>0.1</v>
      </c>
      <c r="P74" s="66">
        <v>0.015</v>
      </c>
      <c r="Q74" s="39"/>
      <c r="R74" s="75">
        <v>65</v>
      </c>
      <c r="S74" s="103">
        <f>(E74*R74)/1000</f>
        <v>0.325</v>
      </c>
    </row>
    <row r="75" spans="1:19" ht="16.5" hidden="1" thickBot="1">
      <c r="A75" s="99"/>
      <c r="B75" s="38"/>
      <c r="C75" s="8"/>
      <c r="D75" s="50"/>
      <c r="E75" s="9"/>
      <c r="F75" s="9"/>
      <c r="G75" s="9"/>
      <c r="H75" s="53"/>
      <c r="I75" s="53"/>
      <c r="J75" s="53"/>
      <c r="K75" s="53"/>
      <c r="L75" s="53"/>
      <c r="M75" s="53"/>
      <c r="N75" s="53"/>
      <c r="O75" s="53"/>
      <c r="P75" s="53"/>
      <c r="Q75" s="176"/>
      <c r="R75" s="89"/>
      <c r="S75" s="98">
        <f>(E75*R75)/1000</f>
        <v>0</v>
      </c>
    </row>
    <row r="76" spans="1:19" ht="22.5" customHeight="1" thickBot="1">
      <c r="A76" s="99"/>
      <c r="B76" s="26"/>
      <c r="C76" s="27"/>
      <c r="D76" s="2" t="s">
        <v>47</v>
      </c>
      <c r="E76" s="133"/>
      <c r="F76" s="133"/>
      <c r="G76" s="133"/>
      <c r="H76" s="70">
        <f aca="true" t="shared" si="11" ref="H76:P76">H70</f>
        <v>6.545</v>
      </c>
      <c r="I76" s="70">
        <f t="shared" si="11"/>
        <v>4.035</v>
      </c>
      <c r="J76" s="70">
        <f t="shared" si="11"/>
        <v>32.504999999999995</v>
      </c>
      <c r="K76" s="70">
        <f t="shared" si="11"/>
        <v>146.85</v>
      </c>
      <c r="L76" s="70">
        <f t="shared" si="11"/>
        <v>0.036</v>
      </c>
      <c r="M76" s="70">
        <f t="shared" si="11"/>
        <v>0.14900000000000002</v>
      </c>
      <c r="N76" s="70">
        <f t="shared" si="11"/>
        <v>1.35</v>
      </c>
      <c r="O76" s="70">
        <f t="shared" si="11"/>
        <v>120.55</v>
      </c>
      <c r="P76" s="70">
        <f t="shared" si="11"/>
        <v>1.14</v>
      </c>
      <c r="Q76" s="70"/>
      <c r="R76" s="70">
        <f>R70</f>
        <v>176.75</v>
      </c>
      <c r="S76" s="70">
        <f>S70</f>
        <v>4.99225</v>
      </c>
    </row>
    <row r="77" spans="1:19" ht="15">
      <c r="A77" s="99"/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81"/>
      <c r="R77" s="137"/>
      <c r="S77" s="138"/>
    </row>
    <row r="78" spans="2:19" ht="15"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81"/>
      <c r="R78" s="119"/>
      <c r="S78" s="140"/>
    </row>
    <row r="79" spans="2:19" ht="17.25"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81"/>
      <c r="R79" s="166" t="s">
        <v>228</v>
      </c>
      <c r="S79" s="167">
        <f>S76+S58</f>
        <v>104.86004999999997</v>
      </c>
    </row>
  </sheetData>
  <sheetProtection/>
  <mergeCells count="27">
    <mergeCell ref="S3:S7"/>
    <mergeCell ref="B64:B68"/>
    <mergeCell ref="C64:C68"/>
    <mergeCell ref="D64:D68"/>
    <mergeCell ref="E64:E68"/>
    <mergeCell ref="F64:F68"/>
    <mergeCell ref="G64:G68"/>
    <mergeCell ref="H64:J68"/>
    <mergeCell ref="K64:K68"/>
    <mergeCell ref="L64:N68"/>
    <mergeCell ref="O64:P68"/>
    <mergeCell ref="R64:R68"/>
    <mergeCell ref="S64:S68"/>
    <mergeCell ref="Q64:Q68"/>
    <mergeCell ref="Q3:Q7"/>
    <mergeCell ref="B1:R1"/>
    <mergeCell ref="B3:B7"/>
    <mergeCell ref="C3:C7"/>
    <mergeCell ref="D3:D7"/>
    <mergeCell ref="E3:E7"/>
    <mergeCell ref="R3:R7"/>
    <mergeCell ref="F3:F7"/>
    <mergeCell ref="G3:G7"/>
    <mergeCell ref="H3:J7"/>
    <mergeCell ref="K3:K7"/>
    <mergeCell ref="L3:N7"/>
    <mergeCell ref="O3:P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9" r:id="rId1"/>
  <rowBreaks count="1" manualBreakCount="1">
    <brk id="39" max="1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S75"/>
  <sheetViews>
    <sheetView view="pageBreakPreview" zoomScale="80" zoomScaleSheetLayoutView="80" zoomScalePageLayoutView="0" workbookViewId="0" topLeftCell="C20">
      <selection activeCell="G11" sqref="G11"/>
    </sheetView>
  </sheetViews>
  <sheetFormatPr defaultColWidth="9.140625" defaultRowHeight="15"/>
  <cols>
    <col min="1" max="1" width="4.57421875" style="0" customWidth="1"/>
    <col min="2" max="2" width="7.8515625" style="0" customWidth="1"/>
    <col min="3" max="3" width="22.8515625" style="0" bestFit="1" customWidth="1"/>
    <col min="4" max="4" width="35.8515625" style="0" bestFit="1" customWidth="1"/>
    <col min="5" max="5" width="10.28125" style="0" bestFit="1" customWidth="1"/>
    <col min="6" max="6" width="9.28125" style="0" bestFit="1" customWidth="1"/>
    <col min="7" max="7" width="15.8515625" style="0" bestFit="1" customWidth="1"/>
    <col min="8" max="8" width="9.28125" style="0" bestFit="1" customWidth="1"/>
    <col min="9" max="9" width="8.00390625" style="0" bestFit="1" customWidth="1"/>
    <col min="10" max="10" width="9.28125" style="0" bestFit="1" customWidth="1"/>
    <col min="11" max="11" width="18.140625" style="0" bestFit="1" customWidth="1"/>
    <col min="12" max="13" width="6.7109375" style="0" bestFit="1" customWidth="1"/>
    <col min="14" max="14" width="8.00390625" style="0" bestFit="1" customWidth="1"/>
    <col min="15" max="15" width="11.28125" style="0" customWidth="1"/>
    <col min="16" max="16" width="8.00390625" style="0" bestFit="1" customWidth="1"/>
    <col min="17" max="17" width="9.140625" style="203" bestFit="1" customWidth="1"/>
    <col min="18" max="18" width="12.28125" style="0" bestFit="1" customWidth="1"/>
    <col min="19" max="19" width="9.8515625" style="0" bestFit="1" customWidth="1"/>
  </cols>
  <sheetData>
    <row r="1" spans="1:19" ht="24">
      <c r="A1" s="99"/>
      <c r="B1" s="336" t="s">
        <v>151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99"/>
    </row>
    <row r="2" spans="1:19" ht="15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70"/>
      <c r="R2" s="99"/>
      <c r="S2" s="99"/>
    </row>
    <row r="3" spans="1:19" ht="31.5" customHeight="1" thickBot="1">
      <c r="A3" s="99"/>
      <c r="B3" s="328" t="s">
        <v>1</v>
      </c>
      <c r="C3" s="328" t="s">
        <v>55</v>
      </c>
      <c r="D3" s="328" t="s">
        <v>56</v>
      </c>
      <c r="E3" s="328" t="s">
        <v>2</v>
      </c>
      <c r="F3" s="328" t="s">
        <v>3</v>
      </c>
      <c r="G3" s="328" t="s">
        <v>51</v>
      </c>
      <c r="H3" s="337" t="s">
        <v>52</v>
      </c>
      <c r="I3" s="343"/>
      <c r="J3" s="338"/>
      <c r="K3" s="328" t="s">
        <v>98</v>
      </c>
      <c r="L3" s="337" t="s">
        <v>53</v>
      </c>
      <c r="M3" s="343"/>
      <c r="N3" s="338"/>
      <c r="O3" s="337" t="s">
        <v>99</v>
      </c>
      <c r="P3" s="338"/>
      <c r="Q3" s="333" t="s">
        <v>229</v>
      </c>
      <c r="R3" s="337" t="s">
        <v>5</v>
      </c>
      <c r="S3" s="354" t="s">
        <v>50</v>
      </c>
    </row>
    <row r="4" spans="1:19" ht="15" thickBot="1">
      <c r="A4" s="99"/>
      <c r="B4" s="329"/>
      <c r="C4" s="329"/>
      <c r="D4" s="329"/>
      <c r="E4" s="329"/>
      <c r="F4" s="329"/>
      <c r="G4" s="329"/>
      <c r="H4" s="339"/>
      <c r="I4" s="344"/>
      <c r="J4" s="340"/>
      <c r="K4" s="329"/>
      <c r="L4" s="339"/>
      <c r="M4" s="344"/>
      <c r="N4" s="340"/>
      <c r="O4" s="339"/>
      <c r="P4" s="340"/>
      <c r="Q4" s="334"/>
      <c r="R4" s="339"/>
      <c r="S4" s="354"/>
    </row>
    <row r="5" spans="1:19" ht="15" thickBot="1">
      <c r="A5" s="99"/>
      <c r="B5" s="329"/>
      <c r="C5" s="329"/>
      <c r="D5" s="329"/>
      <c r="E5" s="329"/>
      <c r="F5" s="329"/>
      <c r="G5" s="329"/>
      <c r="H5" s="339"/>
      <c r="I5" s="344"/>
      <c r="J5" s="340"/>
      <c r="K5" s="329"/>
      <c r="L5" s="339"/>
      <c r="M5" s="344"/>
      <c r="N5" s="340"/>
      <c r="O5" s="339"/>
      <c r="P5" s="340"/>
      <c r="Q5" s="334"/>
      <c r="R5" s="339"/>
      <c r="S5" s="354"/>
    </row>
    <row r="6" spans="1:19" ht="15" thickBot="1">
      <c r="A6" s="99"/>
      <c r="B6" s="329"/>
      <c r="C6" s="329"/>
      <c r="D6" s="329"/>
      <c r="E6" s="329"/>
      <c r="F6" s="329"/>
      <c r="G6" s="329"/>
      <c r="H6" s="339"/>
      <c r="I6" s="344"/>
      <c r="J6" s="340"/>
      <c r="K6" s="329"/>
      <c r="L6" s="339"/>
      <c r="M6" s="344"/>
      <c r="N6" s="340"/>
      <c r="O6" s="339"/>
      <c r="P6" s="340"/>
      <c r="Q6" s="334"/>
      <c r="R6" s="339"/>
      <c r="S6" s="354"/>
    </row>
    <row r="7" spans="1:19" ht="15" thickBot="1">
      <c r="A7" s="99"/>
      <c r="B7" s="330"/>
      <c r="C7" s="330"/>
      <c r="D7" s="330"/>
      <c r="E7" s="330"/>
      <c r="F7" s="330"/>
      <c r="G7" s="330"/>
      <c r="H7" s="341"/>
      <c r="I7" s="345"/>
      <c r="J7" s="342"/>
      <c r="K7" s="330"/>
      <c r="L7" s="341"/>
      <c r="M7" s="345"/>
      <c r="N7" s="342"/>
      <c r="O7" s="341"/>
      <c r="P7" s="342"/>
      <c r="Q7" s="335"/>
      <c r="R7" s="341"/>
      <c r="S7" s="354"/>
    </row>
    <row r="8" spans="1:19" ht="15.75" thickBot="1">
      <c r="A8" s="99"/>
      <c r="B8" s="110"/>
      <c r="C8" s="109"/>
      <c r="D8" s="109"/>
      <c r="E8" s="109"/>
      <c r="F8" s="109"/>
      <c r="G8" s="109"/>
      <c r="H8" s="109" t="s">
        <v>6</v>
      </c>
      <c r="I8" s="109" t="s">
        <v>7</v>
      </c>
      <c r="J8" s="109" t="s">
        <v>8</v>
      </c>
      <c r="K8" s="109"/>
      <c r="L8" s="109" t="s">
        <v>9</v>
      </c>
      <c r="M8" s="109" t="s">
        <v>10</v>
      </c>
      <c r="N8" s="109" t="s">
        <v>11</v>
      </c>
      <c r="O8" s="109" t="s">
        <v>12</v>
      </c>
      <c r="P8" s="109" t="s">
        <v>13</v>
      </c>
      <c r="Q8" s="188"/>
      <c r="R8" s="108"/>
      <c r="S8" s="96"/>
    </row>
    <row r="9" spans="1:19" s="29" customFormat="1" ht="39.75" customHeight="1" thickBot="1">
      <c r="A9" s="102"/>
      <c r="B9" s="38"/>
      <c r="C9" s="5" t="s">
        <v>14</v>
      </c>
      <c r="D9" s="225" t="s">
        <v>188</v>
      </c>
      <c r="E9" s="48"/>
      <c r="F9" s="48"/>
      <c r="G9" s="49">
        <v>100</v>
      </c>
      <c r="H9" s="83">
        <f>H10+H11+H12+H13+H14+H15+H16</f>
        <v>12.763</v>
      </c>
      <c r="I9" s="83">
        <f>I10+I11+I12+I13+I14+I15+I16</f>
        <v>10.834999999999999</v>
      </c>
      <c r="J9" s="83">
        <f aca="true" t="shared" si="0" ref="J9:O9">J10+J11+J12+J13+J14+J15+J16</f>
        <v>23.863</v>
      </c>
      <c r="K9" s="83">
        <f>SUM(K10:K15)</f>
        <v>266.538</v>
      </c>
      <c r="L9" s="83">
        <f t="shared" si="0"/>
        <v>0.0583</v>
      </c>
      <c r="M9" s="83">
        <f t="shared" si="0"/>
        <v>0.3215</v>
      </c>
      <c r="N9" s="83">
        <f t="shared" si="0"/>
        <v>0.225</v>
      </c>
      <c r="O9" s="83">
        <f t="shared" si="0"/>
        <v>90.67999999999999</v>
      </c>
      <c r="P9" s="83">
        <f>P10+P11+P12+P13+P14+P15+P16</f>
        <v>1.6159999999999999</v>
      </c>
      <c r="Q9" s="189">
        <v>10</v>
      </c>
      <c r="R9" s="86">
        <f>R10+R11+R12+R13+R14+R15</f>
        <v>924.5</v>
      </c>
      <c r="S9" s="86">
        <f>S10+S11+S12+S13+S14+S15</f>
        <v>21.262249999999998</v>
      </c>
    </row>
    <row r="10" spans="1:19" ht="24.75" customHeight="1" thickBot="1">
      <c r="A10" s="99"/>
      <c r="B10" s="1"/>
      <c r="C10" s="3"/>
      <c r="D10" s="223" t="s">
        <v>58</v>
      </c>
      <c r="E10" s="245">
        <v>52</v>
      </c>
      <c r="F10" s="238">
        <f>E10</f>
        <v>52</v>
      </c>
      <c r="G10" s="10"/>
      <c r="H10" s="66">
        <v>7.2</v>
      </c>
      <c r="I10" s="66">
        <v>3.6</v>
      </c>
      <c r="J10" s="66">
        <v>1.2</v>
      </c>
      <c r="K10" s="66">
        <v>82.108</v>
      </c>
      <c r="L10" s="66"/>
      <c r="M10" s="66">
        <v>0.18</v>
      </c>
      <c r="N10" s="66"/>
      <c r="O10" s="66">
        <v>65.6</v>
      </c>
      <c r="P10" s="66">
        <v>0.184</v>
      </c>
      <c r="Q10" s="39"/>
      <c r="R10" s="72">
        <v>250.5</v>
      </c>
      <c r="S10" s="97">
        <f>(E10*R10)/1000</f>
        <v>13.026</v>
      </c>
    </row>
    <row r="11" spans="1:19" ht="24.75" customHeight="1" thickBot="1">
      <c r="A11" s="99"/>
      <c r="B11" s="46"/>
      <c r="C11" s="47"/>
      <c r="D11" s="223" t="s">
        <v>35</v>
      </c>
      <c r="E11" s="238">
        <v>15</v>
      </c>
      <c r="F11" s="238">
        <v>15</v>
      </c>
      <c r="G11" s="10"/>
      <c r="H11" s="66">
        <v>0.42</v>
      </c>
      <c r="I11" s="66">
        <v>0.375</v>
      </c>
      <c r="J11" s="66">
        <v>0.705</v>
      </c>
      <c r="K11" s="66">
        <v>7.8</v>
      </c>
      <c r="L11" s="66">
        <v>0.006</v>
      </c>
      <c r="M11" s="66">
        <v>0.0225</v>
      </c>
      <c r="N11" s="66">
        <v>0.225</v>
      </c>
      <c r="O11" s="66">
        <v>18.6</v>
      </c>
      <c r="P11" s="66">
        <v>0.6</v>
      </c>
      <c r="Q11" s="39"/>
      <c r="R11" s="72">
        <v>69.75</v>
      </c>
      <c r="S11" s="97">
        <f aca="true" t="shared" si="1" ref="S11:S54">(E11*R11)/1000</f>
        <v>1.04625</v>
      </c>
    </row>
    <row r="12" spans="1:19" ht="24.75" customHeight="1" thickBot="1">
      <c r="A12" s="99"/>
      <c r="B12" s="46"/>
      <c r="C12" s="47"/>
      <c r="D12" s="223" t="s">
        <v>43</v>
      </c>
      <c r="E12" s="238">
        <v>0.5</v>
      </c>
      <c r="F12" s="238">
        <v>0.5</v>
      </c>
      <c r="G12" s="10"/>
      <c r="H12" s="66">
        <v>3.048</v>
      </c>
      <c r="I12" s="66">
        <v>2.76</v>
      </c>
      <c r="J12" s="66">
        <v>0.168</v>
      </c>
      <c r="K12" s="66">
        <v>37.68</v>
      </c>
      <c r="L12" s="66">
        <v>0.0168</v>
      </c>
      <c r="M12" s="66">
        <v>0.105</v>
      </c>
      <c r="N12" s="66"/>
      <c r="O12" s="66">
        <v>1.2</v>
      </c>
      <c r="P12" s="66">
        <v>0.6</v>
      </c>
      <c r="Q12" s="39"/>
      <c r="R12" s="72">
        <v>6.25</v>
      </c>
      <c r="S12" s="97">
        <f>(E12*R12)</f>
        <v>3.125</v>
      </c>
    </row>
    <row r="13" spans="1:19" ht="24.75" customHeight="1" thickBot="1">
      <c r="A13" s="99"/>
      <c r="B13" s="46"/>
      <c r="C13" s="47"/>
      <c r="D13" s="223" t="s">
        <v>18</v>
      </c>
      <c r="E13" s="238">
        <v>10</v>
      </c>
      <c r="F13" s="238">
        <f>E13</f>
        <v>10</v>
      </c>
      <c r="G13" s="10"/>
      <c r="H13" s="66"/>
      <c r="I13" s="66"/>
      <c r="J13" s="66">
        <v>9.98</v>
      </c>
      <c r="K13" s="66">
        <v>37.9</v>
      </c>
      <c r="L13" s="66"/>
      <c r="M13" s="66"/>
      <c r="N13" s="66"/>
      <c r="O13" s="66">
        <v>0.2</v>
      </c>
      <c r="P13" s="66">
        <v>0.03</v>
      </c>
      <c r="Q13" s="39"/>
      <c r="R13" s="72">
        <v>65</v>
      </c>
      <c r="S13" s="97">
        <f t="shared" si="1"/>
        <v>0.65</v>
      </c>
    </row>
    <row r="14" spans="1:19" ht="24.75" customHeight="1" thickBot="1">
      <c r="A14" s="99"/>
      <c r="B14" s="46"/>
      <c r="C14" s="47"/>
      <c r="D14" s="223" t="s">
        <v>92</v>
      </c>
      <c r="E14" s="261">
        <v>20</v>
      </c>
      <c r="F14" s="261">
        <v>20</v>
      </c>
      <c r="G14" s="111"/>
      <c r="H14" s="66">
        <v>2.06</v>
      </c>
      <c r="I14" s="66">
        <v>0.2</v>
      </c>
      <c r="J14" s="66">
        <v>11.2</v>
      </c>
      <c r="K14" s="66">
        <v>65.6</v>
      </c>
      <c r="L14" s="66">
        <v>0.028</v>
      </c>
      <c r="M14" s="66">
        <v>0.008</v>
      </c>
      <c r="N14" s="66"/>
      <c r="O14" s="66">
        <v>4</v>
      </c>
      <c r="P14" s="66">
        <v>0.192</v>
      </c>
      <c r="Q14" s="39"/>
      <c r="R14" s="72">
        <v>50</v>
      </c>
      <c r="S14" s="97">
        <f t="shared" si="1"/>
        <v>1</v>
      </c>
    </row>
    <row r="15" spans="1:19" ht="24.75" customHeight="1" thickBot="1">
      <c r="A15" s="99"/>
      <c r="B15" s="46"/>
      <c r="C15" s="47"/>
      <c r="D15" s="223" t="s">
        <v>189</v>
      </c>
      <c r="E15" s="238">
        <v>5</v>
      </c>
      <c r="F15" s="238">
        <f>E15</f>
        <v>5</v>
      </c>
      <c r="G15" s="323"/>
      <c r="H15" s="66">
        <v>0.035</v>
      </c>
      <c r="I15" s="66">
        <v>3.9</v>
      </c>
      <c r="J15" s="66">
        <v>0.05</v>
      </c>
      <c r="K15" s="66">
        <v>35.45</v>
      </c>
      <c r="L15" s="66">
        <v>0.0075</v>
      </c>
      <c r="M15" s="66">
        <v>0.006</v>
      </c>
      <c r="N15" s="66"/>
      <c r="O15" s="66">
        <v>0.6</v>
      </c>
      <c r="P15" s="66">
        <v>0.01</v>
      </c>
      <c r="Q15" s="39"/>
      <c r="R15" s="72">
        <v>483</v>
      </c>
      <c r="S15" s="97">
        <f t="shared" si="1"/>
        <v>2.415</v>
      </c>
    </row>
    <row r="16" spans="1:19" s="162" customFormat="1" ht="24.75" customHeight="1" thickBot="1">
      <c r="A16" s="207"/>
      <c r="B16" s="38"/>
      <c r="C16" s="8"/>
      <c r="D16" s="222" t="s">
        <v>60</v>
      </c>
      <c r="E16" s="237">
        <v>8</v>
      </c>
      <c r="F16" s="237">
        <v>8</v>
      </c>
      <c r="G16" s="9">
        <v>50</v>
      </c>
      <c r="H16" s="53"/>
      <c r="I16" s="53"/>
      <c r="J16" s="53">
        <v>0.56</v>
      </c>
      <c r="K16" s="53">
        <v>2.104</v>
      </c>
      <c r="L16" s="53"/>
      <c r="M16" s="53"/>
      <c r="N16" s="53"/>
      <c r="O16" s="53">
        <v>0.48</v>
      </c>
      <c r="P16" s="53"/>
      <c r="Q16" s="176" t="s">
        <v>339</v>
      </c>
      <c r="R16" s="68">
        <v>190</v>
      </c>
      <c r="S16" s="98">
        <f t="shared" si="1"/>
        <v>1.52</v>
      </c>
    </row>
    <row r="17" spans="1:19" ht="24.75" customHeight="1" thickBot="1">
      <c r="A17" s="99"/>
      <c r="B17" s="38"/>
      <c r="C17" s="61"/>
      <c r="D17" s="222" t="s">
        <v>143</v>
      </c>
      <c r="E17" s="237"/>
      <c r="F17" s="237"/>
      <c r="G17" s="9">
        <v>200</v>
      </c>
      <c r="H17" s="53">
        <f>H18+H19</f>
        <v>0.139</v>
      </c>
      <c r="I17" s="53">
        <f aca="true" t="shared" si="2" ref="I17:O17">I18+I19</f>
        <v>0.144</v>
      </c>
      <c r="J17" s="53">
        <f t="shared" si="2"/>
        <v>15.011000000000001</v>
      </c>
      <c r="K17" s="53">
        <f t="shared" si="2"/>
        <v>58.856</v>
      </c>
      <c r="L17" s="53">
        <f t="shared" si="2"/>
        <v>0.047</v>
      </c>
      <c r="M17" s="53">
        <f t="shared" si="2"/>
        <v>0.11</v>
      </c>
      <c r="N17" s="53">
        <f t="shared" si="2"/>
        <v>0</v>
      </c>
      <c r="O17" s="53">
        <f t="shared" si="2"/>
        <v>0.44999999999999996</v>
      </c>
      <c r="P17" s="53">
        <f>P18+P19</f>
        <v>0.6</v>
      </c>
      <c r="Q17" s="176" t="s">
        <v>266</v>
      </c>
      <c r="R17" s="68">
        <f>R18+R19</f>
        <v>445</v>
      </c>
      <c r="S17" s="68">
        <f>S18+S19</f>
        <v>1.355</v>
      </c>
    </row>
    <row r="18" spans="1:19" ht="24.75" customHeight="1" thickBot="1">
      <c r="A18" s="99"/>
      <c r="B18" s="46"/>
      <c r="C18" s="47"/>
      <c r="D18" s="223" t="s">
        <v>224</v>
      </c>
      <c r="E18" s="238">
        <v>1</v>
      </c>
      <c r="F18" s="238">
        <v>1</v>
      </c>
      <c r="G18" s="133"/>
      <c r="H18" s="88">
        <v>0.139</v>
      </c>
      <c r="I18" s="88">
        <v>0.144</v>
      </c>
      <c r="J18" s="88">
        <v>0.041</v>
      </c>
      <c r="K18" s="88">
        <v>2.006</v>
      </c>
      <c r="L18" s="88">
        <v>0.047</v>
      </c>
      <c r="M18" s="88">
        <v>0.11</v>
      </c>
      <c r="N18" s="88"/>
      <c r="O18" s="88">
        <v>0.15</v>
      </c>
      <c r="P18" s="66"/>
      <c r="Q18" s="39"/>
      <c r="R18" s="72">
        <v>380</v>
      </c>
      <c r="S18" s="97">
        <f t="shared" si="1"/>
        <v>0.38</v>
      </c>
    </row>
    <row r="19" spans="1:19" ht="24.75" customHeight="1" thickBot="1">
      <c r="A19" s="99"/>
      <c r="B19" s="46"/>
      <c r="C19" s="47"/>
      <c r="D19" s="223" t="s">
        <v>18</v>
      </c>
      <c r="E19" s="238">
        <v>15</v>
      </c>
      <c r="F19" s="238">
        <v>15</v>
      </c>
      <c r="G19" s="10"/>
      <c r="H19" s="67"/>
      <c r="I19" s="67"/>
      <c r="J19" s="66">
        <v>14.97</v>
      </c>
      <c r="K19" s="66">
        <v>56.85</v>
      </c>
      <c r="L19" s="66"/>
      <c r="M19" s="66"/>
      <c r="N19" s="66"/>
      <c r="O19" s="66">
        <v>0.3</v>
      </c>
      <c r="P19" s="66">
        <v>0.6</v>
      </c>
      <c r="Q19" s="39"/>
      <c r="R19" s="72">
        <v>65</v>
      </c>
      <c r="S19" s="97">
        <f t="shared" si="1"/>
        <v>0.975</v>
      </c>
    </row>
    <row r="20" spans="1:19" s="4" customFormat="1" ht="24.75" customHeight="1" thickBot="1">
      <c r="A20" s="99"/>
      <c r="B20" s="38"/>
      <c r="C20" s="8"/>
      <c r="D20" s="222" t="s">
        <v>22</v>
      </c>
      <c r="E20" s="237"/>
      <c r="F20" s="237"/>
      <c r="G20" s="9">
        <v>37</v>
      </c>
      <c r="H20" s="53">
        <f>H21+H22</f>
        <v>2.359</v>
      </c>
      <c r="I20" s="53">
        <f aca="true" t="shared" si="3" ref="I20:O20">I21+I22</f>
        <v>6.36</v>
      </c>
      <c r="J20" s="53">
        <f t="shared" si="3"/>
        <v>15.01</v>
      </c>
      <c r="K20" s="53">
        <f t="shared" si="3"/>
        <v>128.23</v>
      </c>
      <c r="L20" s="53">
        <f t="shared" si="3"/>
        <v>0.0915</v>
      </c>
      <c r="M20" s="53">
        <f t="shared" si="3"/>
        <v>0.0174</v>
      </c>
      <c r="N20" s="53">
        <f t="shared" si="3"/>
        <v>0</v>
      </c>
      <c r="O20" s="53">
        <f t="shared" si="3"/>
        <v>6.84</v>
      </c>
      <c r="P20" s="53">
        <f>P21+P22</f>
        <v>0.01</v>
      </c>
      <c r="Q20" s="176" t="s">
        <v>231</v>
      </c>
      <c r="R20" s="68">
        <f>R21+R22</f>
        <v>594.61</v>
      </c>
      <c r="S20" s="68">
        <f>S21+S22</f>
        <v>6.7293</v>
      </c>
    </row>
    <row r="21" spans="1:19" ht="24.75" customHeight="1" thickBot="1">
      <c r="A21" s="99"/>
      <c r="B21" s="46"/>
      <c r="C21" s="47"/>
      <c r="D21" s="223" t="s">
        <v>23</v>
      </c>
      <c r="E21" s="238">
        <v>30</v>
      </c>
      <c r="F21" s="238">
        <v>30</v>
      </c>
      <c r="G21" s="10"/>
      <c r="H21" s="88">
        <v>2.31</v>
      </c>
      <c r="I21" s="88">
        <v>0.9</v>
      </c>
      <c r="J21" s="88">
        <v>14.94</v>
      </c>
      <c r="K21" s="88">
        <v>78.6</v>
      </c>
      <c r="L21" s="88">
        <v>0.081</v>
      </c>
      <c r="M21" s="88">
        <v>0.009</v>
      </c>
      <c r="N21" s="88"/>
      <c r="O21" s="88">
        <v>6</v>
      </c>
      <c r="P21" s="66">
        <v>0.01</v>
      </c>
      <c r="Q21" s="39"/>
      <c r="R21" s="72">
        <v>111.61</v>
      </c>
      <c r="S21" s="97">
        <f t="shared" si="1"/>
        <v>3.3483</v>
      </c>
    </row>
    <row r="22" spans="1:19" ht="24.75" customHeight="1" thickBot="1">
      <c r="A22" s="99"/>
      <c r="B22" s="1"/>
      <c r="C22" s="3"/>
      <c r="D22" s="223" t="s">
        <v>17</v>
      </c>
      <c r="E22" s="238">
        <v>7</v>
      </c>
      <c r="F22" s="238">
        <v>7</v>
      </c>
      <c r="G22" s="10"/>
      <c r="H22" s="66">
        <v>0.049</v>
      </c>
      <c r="I22" s="66">
        <v>5.46</v>
      </c>
      <c r="J22" s="66">
        <v>0.07</v>
      </c>
      <c r="K22" s="66">
        <v>49.63</v>
      </c>
      <c r="L22" s="66">
        <v>0.0105</v>
      </c>
      <c r="M22" s="66">
        <v>0.0084</v>
      </c>
      <c r="N22" s="66"/>
      <c r="O22" s="66">
        <v>0.84</v>
      </c>
      <c r="P22" s="66"/>
      <c r="Q22" s="39"/>
      <c r="R22" s="72">
        <v>483</v>
      </c>
      <c r="S22" s="97">
        <f t="shared" si="1"/>
        <v>3.381</v>
      </c>
    </row>
    <row r="23" spans="1:19" s="4" customFormat="1" ht="24.75" customHeight="1" thickBot="1">
      <c r="A23" s="99"/>
      <c r="B23" s="38"/>
      <c r="C23" s="5" t="s">
        <v>24</v>
      </c>
      <c r="D23" s="225" t="s">
        <v>137</v>
      </c>
      <c r="E23" s="250">
        <v>100</v>
      </c>
      <c r="F23" s="250">
        <v>100</v>
      </c>
      <c r="G23" s="49">
        <v>100</v>
      </c>
      <c r="H23" s="83">
        <v>0.32</v>
      </c>
      <c r="I23" s="83">
        <v>0.32</v>
      </c>
      <c r="J23" s="83">
        <v>7.84</v>
      </c>
      <c r="K23" s="83">
        <v>36</v>
      </c>
      <c r="L23" s="83"/>
      <c r="M23" s="83">
        <v>0.024</v>
      </c>
      <c r="N23" s="83">
        <v>10.4</v>
      </c>
      <c r="O23" s="83">
        <v>12.8</v>
      </c>
      <c r="P23" s="83"/>
      <c r="Q23" s="189" t="s">
        <v>251</v>
      </c>
      <c r="R23" s="86">
        <v>82</v>
      </c>
      <c r="S23" s="98">
        <f t="shared" si="1"/>
        <v>8.2</v>
      </c>
    </row>
    <row r="24" spans="1:19" s="4" customFormat="1" ht="24.75" customHeight="1" thickBot="1">
      <c r="A24" s="99"/>
      <c r="B24" s="38"/>
      <c r="C24" s="5" t="s">
        <v>26</v>
      </c>
      <c r="D24" s="225" t="s">
        <v>391</v>
      </c>
      <c r="E24" s="260"/>
      <c r="F24" s="260"/>
      <c r="G24" s="115">
        <v>40</v>
      </c>
      <c r="H24" s="83">
        <f aca="true" t="shared" si="4" ref="H24:P24">SUM(H25:H26)</f>
        <v>0.385</v>
      </c>
      <c r="I24" s="83">
        <f t="shared" si="4"/>
        <v>5.065</v>
      </c>
      <c r="J24" s="83">
        <f t="shared" si="4"/>
        <v>1.33</v>
      </c>
      <c r="K24" s="83">
        <f t="shared" si="4"/>
        <v>53</v>
      </c>
      <c r="L24" s="83">
        <f t="shared" si="4"/>
        <v>0.021</v>
      </c>
      <c r="M24" s="83">
        <f t="shared" si="4"/>
        <v>0.014</v>
      </c>
      <c r="N24" s="83">
        <f t="shared" si="4"/>
        <v>2.8</v>
      </c>
      <c r="O24" s="83">
        <f t="shared" si="4"/>
        <v>4.9</v>
      </c>
      <c r="P24" s="83">
        <f t="shared" si="4"/>
        <v>0.315</v>
      </c>
      <c r="Q24" s="189" t="s">
        <v>396</v>
      </c>
      <c r="R24" s="86">
        <f>R25+R26</f>
        <v>318</v>
      </c>
      <c r="S24" s="86">
        <f>S25+S26</f>
        <v>7.995</v>
      </c>
    </row>
    <row r="25" spans="1:19" s="158" customFormat="1" ht="24.75" customHeight="1" thickBot="1">
      <c r="A25" s="104"/>
      <c r="B25" s="46"/>
      <c r="C25" s="201"/>
      <c r="D25" s="280" t="s">
        <v>392</v>
      </c>
      <c r="E25" s="261">
        <v>40</v>
      </c>
      <c r="F25" s="261">
        <v>35</v>
      </c>
      <c r="G25" s="111"/>
      <c r="H25" s="66">
        <v>0.385</v>
      </c>
      <c r="I25" s="66">
        <v>0.07</v>
      </c>
      <c r="J25" s="66">
        <v>1.33</v>
      </c>
      <c r="K25" s="66">
        <v>8.05</v>
      </c>
      <c r="L25" s="66">
        <v>0.021</v>
      </c>
      <c r="M25" s="66">
        <v>0.014</v>
      </c>
      <c r="N25" s="66">
        <v>2.8</v>
      </c>
      <c r="O25" s="66">
        <v>4.9</v>
      </c>
      <c r="P25" s="66">
        <v>0.315</v>
      </c>
      <c r="Q25" s="39"/>
      <c r="R25" s="72">
        <v>183</v>
      </c>
      <c r="S25" s="157">
        <f t="shared" si="1"/>
        <v>7.32</v>
      </c>
    </row>
    <row r="26" spans="1:19" s="158" customFormat="1" ht="24.75" customHeight="1" thickBot="1">
      <c r="A26" s="104"/>
      <c r="B26" s="46"/>
      <c r="C26" s="201"/>
      <c r="D26" s="223" t="s">
        <v>202</v>
      </c>
      <c r="E26" s="238">
        <v>5</v>
      </c>
      <c r="F26" s="238">
        <v>5</v>
      </c>
      <c r="G26" s="10"/>
      <c r="H26" s="66">
        <v>0</v>
      </c>
      <c r="I26" s="66">
        <v>4.995</v>
      </c>
      <c r="J26" s="66">
        <v>0</v>
      </c>
      <c r="K26" s="66">
        <v>44.95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39"/>
      <c r="R26" s="72">
        <v>135</v>
      </c>
      <c r="S26" s="157">
        <f t="shared" si="1"/>
        <v>0.675</v>
      </c>
    </row>
    <row r="27" spans="1:19" s="4" customFormat="1" ht="36" customHeight="1" thickBot="1">
      <c r="A27" s="99"/>
      <c r="B27" s="38"/>
      <c r="C27" s="5"/>
      <c r="D27" s="225" t="s">
        <v>225</v>
      </c>
      <c r="E27" s="250"/>
      <c r="F27" s="250"/>
      <c r="G27" s="49">
        <v>250</v>
      </c>
      <c r="H27" s="83">
        <f>H28+H30+H31+H32+H33+H34</f>
        <v>9.119</v>
      </c>
      <c r="I27" s="83">
        <f aca="true" t="shared" si="5" ref="I27:O27">I28+I30+I31+I32+I33+I34</f>
        <v>12.184</v>
      </c>
      <c r="J27" s="83">
        <f t="shared" si="5"/>
        <v>1.128</v>
      </c>
      <c r="K27" s="83">
        <f>SUM(K28:K34)</f>
        <v>181.43</v>
      </c>
      <c r="L27" s="83">
        <f t="shared" si="5"/>
        <v>0.0477</v>
      </c>
      <c r="M27" s="83">
        <f t="shared" si="5"/>
        <v>0.1596</v>
      </c>
      <c r="N27" s="83">
        <f t="shared" si="5"/>
        <v>0.52</v>
      </c>
      <c r="O27" s="83">
        <f t="shared" si="5"/>
        <v>39.62</v>
      </c>
      <c r="P27" s="83">
        <f>P28+P30+P31+P32+P33+P34</f>
        <v>1.5319999999999998</v>
      </c>
      <c r="Q27" s="189" t="s">
        <v>340</v>
      </c>
      <c r="R27" s="86">
        <f>R28+R30+R31+R32+R33+R34+R29</f>
        <v>840.05</v>
      </c>
      <c r="S27" s="86">
        <f>S28+S30+S31+S32+S33+S34+S29</f>
        <v>12.158999999999999</v>
      </c>
    </row>
    <row r="28" spans="1:19" ht="24.75" customHeight="1" thickBot="1">
      <c r="A28" s="99"/>
      <c r="B28" s="46"/>
      <c r="C28" s="47"/>
      <c r="D28" s="223" t="s">
        <v>87</v>
      </c>
      <c r="E28" s="238">
        <v>30</v>
      </c>
      <c r="F28" s="238">
        <v>30</v>
      </c>
      <c r="G28" s="10"/>
      <c r="H28" s="66">
        <v>5.46</v>
      </c>
      <c r="I28" s="66">
        <v>5.52</v>
      </c>
      <c r="J28" s="66">
        <v>0.21</v>
      </c>
      <c r="K28" s="66">
        <v>72.3</v>
      </c>
      <c r="L28" s="66">
        <v>0.021</v>
      </c>
      <c r="M28" s="66">
        <v>0.045</v>
      </c>
      <c r="N28" s="66"/>
      <c r="O28" s="66">
        <v>5.1</v>
      </c>
      <c r="P28" s="66">
        <v>0.6</v>
      </c>
      <c r="Q28" s="39"/>
      <c r="R28" s="72">
        <v>174.8</v>
      </c>
      <c r="S28" s="97">
        <f t="shared" si="1"/>
        <v>5.244</v>
      </c>
    </row>
    <row r="29" spans="1:19" ht="24.75" customHeight="1" thickBot="1">
      <c r="A29" s="99"/>
      <c r="B29" s="46"/>
      <c r="C29" s="47"/>
      <c r="D29" s="223" t="s">
        <v>80</v>
      </c>
      <c r="E29" s="238">
        <v>10</v>
      </c>
      <c r="F29" s="238">
        <v>10</v>
      </c>
      <c r="G29" s="10"/>
      <c r="H29" s="66">
        <v>0.7</v>
      </c>
      <c r="I29" s="66">
        <v>0.1</v>
      </c>
      <c r="J29" s="66">
        <v>7.14</v>
      </c>
      <c r="K29" s="66">
        <v>33</v>
      </c>
      <c r="L29" s="66">
        <v>0.008</v>
      </c>
      <c r="M29" s="66">
        <v>0.004</v>
      </c>
      <c r="N29" s="66"/>
      <c r="O29" s="66">
        <v>0.8</v>
      </c>
      <c r="P29" s="66"/>
      <c r="Q29" s="39"/>
      <c r="R29" s="72">
        <v>99</v>
      </c>
      <c r="S29" s="97">
        <f t="shared" si="1"/>
        <v>0.99</v>
      </c>
    </row>
    <row r="30" spans="1:19" s="4" customFormat="1" ht="24.75" customHeight="1" thickBot="1">
      <c r="A30" s="99"/>
      <c r="B30" s="65"/>
      <c r="C30" s="45"/>
      <c r="D30" s="223" t="s">
        <v>67</v>
      </c>
      <c r="E30" s="238">
        <v>5</v>
      </c>
      <c r="F30" s="238">
        <v>4</v>
      </c>
      <c r="G30" s="10"/>
      <c r="H30" s="66">
        <v>0.056</v>
      </c>
      <c r="I30" s="66"/>
      <c r="J30" s="66">
        <v>0.364</v>
      </c>
      <c r="K30" s="66">
        <v>1.64</v>
      </c>
      <c r="L30" s="66"/>
      <c r="M30" s="66">
        <v>0.0008</v>
      </c>
      <c r="N30" s="66">
        <v>0.36</v>
      </c>
      <c r="O30" s="66">
        <v>1.24</v>
      </c>
      <c r="P30" s="66">
        <v>0.06</v>
      </c>
      <c r="Q30" s="39"/>
      <c r="R30" s="72">
        <v>25</v>
      </c>
      <c r="S30" s="97">
        <f t="shared" si="1"/>
        <v>0.125</v>
      </c>
    </row>
    <row r="31" spans="1:19" ht="24.75" customHeight="1" thickBot="1">
      <c r="A31" s="99"/>
      <c r="B31" s="46"/>
      <c r="C31" s="47"/>
      <c r="D31" s="223" t="s">
        <v>65</v>
      </c>
      <c r="E31" s="238">
        <v>5</v>
      </c>
      <c r="F31" s="238">
        <v>4</v>
      </c>
      <c r="G31" s="323"/>
      <c r="H31" s="66">
        <v>0.52</v>
      </c>
      <c r="I31" s="66">
        <v>0.004</v>
      </c>
      <c r="J31" s="66">
        <v>0.336</v>
      </c>
      <c r="K31" s="66">
        <v>1.36</v>
      </c>
      <c r="L31" s="66">
        <v>0.0024</v>
      </c>
      <c r="M31" s="66">
        <v>0.0028</v>
      </c>
      <c r="N31" s="66">
        <v>0.16</v>
      </c>
      <c r="O31" s="66">
        <v>2.04</v>
      </c>
      <c r="P31" s="66">
        <v>0.03</v>
      </c>
      <c r="Q31" s="39"/>
      <c r="R31" s="72">
        <v>29</v>
      </c>
      <c r="S31" s="97">
        <f t="shared" si="1"/>
        <v>0.145</v>
      </c>
    </row>
    <row r="32" spans="1:19" ht="24.75" customHeight="1" thickBot="1">
      <c r="A32" s="99"/>
      <c r="B32" s="46"/>
      <c r="C32" s="47"/>
      <c r="D32" s="223" t="s">
        <v>17</v>
      </c>
      <c r="E32" s="238">
        <v>5</v>
      </c>
      <c r="F32" s="238">
        <f>E32</f>
        <v>5</v>
      </c>
      <c r="G32" s="323"/>
      <c r="H32" s="66">
        <v>0.035</v>
      </c>
      <c r="I32" s="66">
        <v>3.9</v>
      </c>
      <c r="J32" s="66">
        <v>0.05</v>
      </c>
      <c r="K32" s="66">
        <v>35.45</v>
      </c>
      <c r="L32" s="66">
        <v>0.0075</v>
      </c>
      <c r="M32" s="66">
        <v>0.006</v>
      </c>
      <c r="N32" s="66"/>
      <c r="O32" s="66">
        <v>0.6</v>
      </c>
      <c r="P32" s="66">
        <v>0.01</v>
      </c>
      <c r="Q32" s="39"/>
      <c r="R32" s="72">
        <v>483</v>
      </c>
      <c r="S32" s="97">
        <f t="shared" si="1"/>
        <v>2.415</v>
      </c>
    </row>
    <row r="33" spans="1:19" ht="24.75" customHeight="1" thickBot="1">
      <c r="A33" s="99"/>
      <c r="B33" s="46"/>
      <c r="C33" s="47"/>
      <c r="D33" s="223" t="s">
        <v>43</v>
      </c>
      <c r="E33" s="238">
        <v>0.5</v>
      </c>
      <c r="F33" s="238">
        <v>0.5</v>
      </c>
      <c r="G33" s="10"/>
      <c r="H33" s="66">
        <v>3.048</v>
      </c>
      <c r="I33" s="66">
        <v>2.76</v>
      </c>
      <c r="J33" s="66">
        <v>0.168</v>
      </c>
      <c r="K33" s="66">
        <v>37.68</v>
      </c>
      <c r="L33" s="66">
        <v>0.0168</v>
      </c>
      <c r="M33" s="66">
        <v>0.105</v>
      </c>
      <c r="N33" s="66"/>
      <c r="O33" s="66">
        <v>1.2</v>
      </c>
      <c r="P33" s="66">
        <v>0.6</v>
      </c>
      <c r="Q33" s="39"/>
      <c r="R33" s="72">
        <v>6.25</v>
      </c>
      <c r="S33" s="97">
        <f>(E33*R33)</f>
        <v>3.125</v>
      </c>
    </row>
    <row r="34" spans="1:19" ht="24.75" customHeight="1" thickBot="1">
      <c r="A34" s="99"/>
      <c r="B34" s="46"/>
      <c r="C34" s="47"/>
      <c r="D34" s="223" t="s">
        <v>100</v>
      </c>
      <c r="E34" s="238">
        <v>5</v>
      </c>
      <c r="F34" s="238">
        <v>5</v>
      </c>
      <c r="G34" s="10"/>
      <c r="H34" s="66"/>
      <c r="I34" s="66"/>
      <c r="J34" s="66"/>
      <c r="K34" s="66"/>
      <c r="L34" s="66"/>
      <c r="M34" s="66"/>
      <c r="N34" s="66"/>
      <c r="O34" s="66">
        <v>29.44</v>
      </c>
      <c r="P34" s="66">
        <v>0.232</v>
      </c>
      <c r="Q34" s="39"/>
      <c r="R34" s="72">
        <v>23</v>
      </c>
      <c r="S34" s="97">
        <f t="shared" si="1"/>
        <v>0.115</v>
      </c>
    </row>
    <row r="35" spans="1:19" ht="24.75" customHeight="1" thickBot="1">
      <c r="A35" s="99"/>
      <c r="B35" s="38"/>
      <c r="C35" s="61"/>
      <c r="D35" s="222" t="s">
        <v>187</v>
      </c>
      <c r="E35" s="237">
        <v>70</v>
      </c>
      <c r="F35" s="237">
        <v>70</v>
      </c>
      <c r="G35" s="9">
        <v>70</v>
      </c>
      <c r="H35" s="53">
        <v>6.6</v>
      </c>
      <c r="I35" s="53">
        <v>14.34</v>
      </c>
      <c r="J35" s="53">
        <v>0.96</v>
      </c>
      <c r="K35" s="53">
        <v>159.6</v>
      </c>
      <c r="L35" s="53"/>
      <c r="M35" s="53">
        <v>0.096</v>
      </c>
      <c r="N35" s="53"/>
      <c r="O35" s="53">
        <v>21</v>
      </c>
      <c r="P35" s="53">
        <v>0.9</v>
      </c>
      <c r="Q35" s="176" t="s">
        <v>341</v>
      </c>
      <c r="R35" s="68">
        <v>298.5</v>
      </c>
      <c r="S35" s="98">
        <f t="shared" si="1"/>
        <v>20.895</v>
      </c>
    </row>
    <row r="36" spans="1:19" ht="24.75" customHeight="1" thickBot="1">
      <c r="A36" s="99"/>
      <c r="B36" s="38"/>
      <c r="C36" s="61"/>
      <c r="D36" s="222" t="s">
        <v>135</v>
      </c>
      <c r="E36" s="237"/>
      <c r="F36" s="237"/>
      <c r="G36" s="9">
        <v>100</v>
      </c>
      <c r="H36" s="53">
        <f>H37+H38+H39</f>
        <v>2.074</v>
      </c>
      <c r="I36" s="53">
        <f aca="true" t="shared" si="6" ref="I36:O36">I37+I38+I39</f>
        <v>2.3600000000000003</v>
      </c>
      <c r="J36" s="53">
        <f t="shared" si="6"/>
        <v>13.934999999999999</v>
      </c>
      <c r="K36" s="53">
        <f t="shared" si="6"/>
        <v>84.58000000000001</v>
      </c>
      <c r="L36" s="53">
        <f t="shared" si="6"/>
        <v>0.101</v>
      </c>
      <c r="M36" s="53">
        <f t="shared" si="6"/>
        <v>0.08489999999999999</v>
      </c>
      <c r="N36" s="53">
        <f t="shared" si="6"/>
        <v>0.3</v>
      </c>
      <c r="O36" s="53">
        <f t="shared" si="6"/>
        <v>32.54</v>
      </c>
      <c r="P36" s="53">
        <f>P37+P38+P39</f>
        <v>2.66</v>
      </c>
      <c r="Q36" s="176" t="s">
        <v>291</v>
      </c>
      <c r="R36" s="68">
        <f>R37+R38+R39</f>
        <v>573.75</v>
      </c>
      <c r="S36" s="68">
        <f>S37+S38+S39</f>
        <v>4.986</v>
      </c>
    </row>
    <row r="37" spans="1:19" ht="24.75" customHeight="1" thickBot="1">
      <c r="A37" s="99"/>
      <c r="B37" s="46"/>
      <c r="C37" s="47"/>
      <c r="D37" s="223" t="s">
        <v>66</v>
      </c>
      <c r="E37" s="238">
        <v>125</v>
      </c>
      <c r="F37" s="238">
        <v>75</v>
      </c>
      <c r="G37" s="10"/>
      <c r="H37" s="66">
        <v>1.5</v>
      </c>
      <c r="I37" s="66">
        <v>0.3</v>
      </c>
      <c r="J37" s="66">
        <v>12.975</v>
      </c>
      <c r="K37" s="66">
        <v>60</v>
      </c>
      <c r="L37" s="66">
        <v>0.09</v>
      </c>
      <c r="M37" s="66">
        <v>0.0525</v>
      </c>
      <c r="N37" s="66"/>
      <c r="O37" s="66">
        <v>7.5</v>
      </c>
      <c r="P37" s="66">
        <v>1.08</v>
      </c>
      <c r="Q37" s="39"/>
      <c r="R37" s="72">
        <v>21</v>
      </c>
      <c r="S37" s="97">
        <f t="shared" si="1"/>
        <v>2.625</v>
      </c>
    </row>
    <row r="38" spans="1:19" ht="24.75" customHeight="1" thickBot="1">
      <c r="A38" s="99"/>
      <c r="B38" s="46"/>
      <c r="C38" s="47"/>
      <c r="D38" s="223" t="s">
        <v>35</v>
      </c>
      <c r="E38" s="238">
        <v>20</v>
      </c>
      <c r="F38" s="238">
        <v>20</v>
      </c>
      <c r="G38" s="10"/>
      <c r="H38" s="66">
        <v>0.56</v>
      </c>
      <c r="I38" s="66">
        <v>0.5</v>
      </c>
      <c r="J38" s="66">
        <v>0.94</v>
      </c>
      <c r="K38" s="66">
        <v>10.4</v>
      </c>
      <c r="L38" s="66">
        <v>0.008</v>
      </c>
      <c r="M38" s="66">
        <v>0.03</v>
      </c>
      <c r="N38" s="66">
        <v>0.3</v>
      </c>
      <c r="O38" s="66">
        <v>24.8</v>
      </c>
      <c r="P38" s="66">
        <v>0.08</v>
      </c>
      <c r="Q38" s="39"/>
      <c r="R38" s="72">
        <v>69.75</v>
      </c>
      <c r="S38" s="97">
        <f t="shared" si="1"/>
        <v>1.395</v>
      </c>
    </row>
    <row r="39" spans="1:19" ht="24.75" customHeight="1" thickBot="1">
      <c r="A39" s="99"/>
      <c r="B39" s="46"/>
      <c r="C39" s="47"/>
      <c r="D39" s="223" t="s">
        <v>17</v>
      </c>
      <c r="E39" s="238">
        <v>2</v>
      </c>
      <c r="F39" s="238">
        <v>2</v>
      </c>
      <c r="G39" s="10"/>
      <c r="H39" s="66">
        <v>0.014</v>
      </c>
      <c r="I39" s="66">
        <v>1.56</v>
      </c>
      <c r="J39" s="66">
        <v>0.02</v>
      </c>
      <c r="K39" s="66">
        <v>14.18</v>
      </c>
      <c r="L39" s="66">
        <v>0.003</v>
      </c>
      <c r="M39" s="66">
        <v>0.0024</v>
      </c>
      <c r="N39" s="66"/>
      <c r="O39" s="66">
        <v>0.24</v>
      </c>
      <c r="P39" s="66">
        <v>1.5</v>
      </c>
      <c r="Q39" s="39"/>
      <c r="R39" s="72">
        <v>483</v>
      </c>
      <c r="S39" s="97">
        <f t="shared" si="1"/>
        <v>0.966</v>
      </c>
    </row>
    <row r="40" spans="1:19" s="4" customFormat="1" ht="24.75" customHeight="1" thickBot="1">
      <c r="A40" s="99"/>
      <c r="B40" s="38"/>
      <c r="C40" s="8"/>
      <c r="D40" s="222" t="s">
        <v>40</v>
      </c>
      <c r="E40" s="237">
        <v>40</v>
      </c>
      <c r="F40" s="237">
        <v>40</v>
      </c>
      <c r="G40" s="9">
        <v>40</v>
      </c>
      <c r="H40" s="53">
        <v>2.64</v>
      </c>
      <c r="I40" s="53">
        <v>0.48</v>
      </c>
      <c r="J40" s="53">
        <v>13.68</v>
      </c>
      <c r="K40" s="53">
        <v>72.4</v>
      </c>
      <c r="L40" s="53">
        <v>0.072</v>
      </c>
      <c r="M40" s="53">
        <v>0.032</v>
      </c>
      <c r="N40" s="53"/>
      <c r="O40" s="53">
        <v>14</v>
      </c>
      <c r="P40" s="53">
        <v>1.5</v>
      </c>
      <c r="Q40" s="176" t="s">
        <v>238</v>
      </c>
      <c r="R40" s="68">
        <v>60.23</v>
      </c>
      <c r="S40" s="98">
        <f t="shared" si="1"/>
        <v>2.4092</v>
      </c>
    </row>
    <row r="41" spans="1:19" ht="24.75" customHeight="1" thickBot="1">
      <c r="A41" s="99"/>
      <c r="B41" s="38"/>
      <c r="C41" s="61"/>
      <c r="D41" s="222" t="s">
        <v>38</v>
      </c>
      <c r="E41" s="237"/>
      <c r="F41" s="237"/>
      <c r="G41" s="9">
        <v>200</v>
      </c>
      <c r="H41" s="53">
        <f>H42+H43</f>
        <v>0.048</v>
      </c>
      <c r="I41" s="53">
        <f aca="true" t="shared" si="7" ref="I41:O41">I42+I43</f>
        <v>0.016</v>
      </c>
      <c r="J41" s="53">
        <f t="shared" si="7"/>
        <v>16.17</v>
      </c>
      <c r="K41" s="53">
        <f t="shared" si="7"/>
        <v>62.050000000000004</v>
      </c>
      <c r="L41" s="53">
        <f t="shared" si="7"/>
        <v>0</v>
      </c>
      <c r="M41" s="53">
        <f t="shared" si="7"/>
        <v>0.32</v>
      </c>
      <c r="N41" s="53">
        <f t="shared" si="7"/>
        <v>0.32</v>
      </c>
      <c r="O41" s="53">
        <f t="shared" si="7"/>
        <v>1.9000000000000001</v>
      </c>
      <c r="P41" s="53">
        <f>P42+P43</f>
        <v>3.04</v>
      </c>
      <c r="Q41" s="176" t="s">
        <v>236</v>
      </c>
      <c r="R41" s="68">
        <f>R42+R43</f>
        <v>245</v>
      </c>
      <c r="S41" s="68">
        <f>S42+S43</f>
        <v>2.415</v>
      </c>
    </row>
    <row r="42" spans="1:19" ht="24.75" customHeight="1" thickBot="1">
      <c r="A42" s="99"/>
      <c r="B42" s="46"/>
      <c r="C42" s="47"/>
      <c r="D42" s="223" t="s">
        <v>116</v>
      </c>
      <c r="E42" s="238">
        <v>8</v>
      </c>
      <c r="F42" s="238">
        <v>8</v>
      </c>
      <c r="G42" s="133"/>
      <c r="H42" s="66">
        <v>0.048</v>
      </c>
      <c r="I42" s="66">
        <v>0.016</v>
      </c>
      <c r="J42" s="66">
        <v>1.2</v>
      </c>
      <c r="K42" s="66">
        <v>5.2</v>
      </c>
      <c r="L42" s="66"/>
      <c r="M42" s="66">
        <v>0.32</v>
      </c>
      <c r="N42" s="66">
        <v>0.32</v>
      </c>
      <c r="O42" s="66">
        <v>1.6</v>
      </c>
      <c r="P42" s="66">
        <v>3</v>
      </c>
      <c r="Q42" s="39"/>
      <c r="R42" s="72">
        <v>180</v>
      </c>
      <c r="S42" s="97">
        <f t="shared" si="1"/>
        <v>1.44</v>
      </c>
    </row>
    <row r="43" spans="1:19" ht="24.75" customHeight="1" thickBot="1">
      <c r="A43" s="99"/>
      <c r="B43" s="46"/>
      <c r="C43" s="47"/>
      <c r="D43" s="223" t="s">
        <v>18</v>
      </c>
      <c r="E43" s="238">
        <v>15</v>
      </c>
      <c r="F43" s="238">
        <v>15</v>
      </c>
      <c r="G43" s="133"/>
      <c r="H43" s="67"/>
      <c r="I43" s="67"/>
      <c r="J43" s="66">
        <v>14.97</v>
      </c>
      <c r="K43" s="66">
        <v>56.85</v>
      </c>
      <c r="L43" s="66"/>
      <c r="M43" s="66"/>
      <c r="N43" s="66"/>
      <c r="O43" s="66">
        <v>0.3</v>
      </c>
      <c r="P43" s="66">
        <v>0.04</v>
      </c>
      <c r="Q43" s="39"/>
      <c r="R43" s="72">
        <v>65</v>
      </c>
      <c r="S43" s="97">
        <f t="shared" si="1"/>
        <v>0.975</v>
      </c>
    </row>
    <row r="44" spans="1:19" s="4" customFormat="1" ht="24.75" customHeight="1" thickBot="1">
      <c r="A44" s="99"/>
      <c r="B44" s="38"/>
      <c r="C44" s="5" t="s">
        <v>41</v>
      </c>
      <c r="D44" s="222" t="s">
        <v>376</v>
      </c>
      <c r="E44" s="237"/>
      <c r="F44" s="237"/>
      <c r="G44" s="9">
        <v>45</v>
      </c>
      <c r="H44" s="53">
        <f aca="true" t="shared" si="8" ref="H44:P44">H45+H46+H47+H48+H49+H50</f>
        <v>5.7780000000000005</v>
      </c>
      <c r="I44" s="53">
        <f t="shared" si="8"/>
        <v>9.030000000000001</v>
      </c>
      <c r="J44" s="53">
        <f t="shared" si="8"/>
        <v>20.802999999999997</v>
      </c>
      <c r="K44" s="53">
        <f t="shared" si="8"/>
        <v>187.98000000000002</v>
      </c>
      <c r="L44" s="53">
        <f t="shared" si="8"/>
        <v>0.1038</v>
      </c>
      <c r="M44" s="53">
        <f t="shared" si="8"/>
        <v>0.13649999999999998</v>
      </c>
      <c r="N44" s="53">
        <f t="shared" si="8"/>
        <v>0.225</v>
      </c>
      <c r="O44" s="53">
        <f t="shared" si="8"/>
        <v>25.900000000000002</v>
      </c>
      <c r="P44" s="53">
        <f t="shared" si="8"/>
        <v>1.515</v>
      </c>
      <c r="Q44" s="176" t="s">
        <v>285</v>
      </c>
      <c r="R44" s="86">
        <v>79.49</v>
      </c>
      <c r="S44" s="98">
        <f>SUM(S45:S50)</f>
        <v>8.51955</v>
      </c>
    </row>
    <row r="45" spans="1:19" s="4" customFormat="1" ht="24.75" customHeight="1" thickBot="1">
      <c r="A45" s="99"/>
      <c r="B45" s="209"/>
      <c r="C45" s="210"/>
      <c r="D45" s="223" t="s">
        <v>23</v>
      </c>
      <c r="E45" s="238">
        <v>30</v>
      </c>
      <c r="F45" s="238">
        <v>30</v>
      </c>
      <c r="G45" s="208"/>
      <c r="H45" s="88">
        <v>2.31</v>
      </c>
      <c r="I45" s="88">
        <v>0.9</v>
      </c>
      <c r="J45" s="88">
        <v>14.94</v>
      </c>
      <c r="K45" s="88">
        <v>78.6</v>
      </c>
      <c r="L45" s="88">
        <v>0.081</v>
      </c>
      <c r="M45" s="88">
        <v>0.009</v>
      </c>
      <c r="N45" s="88"/>
      <c r="O45" s="88">
        <v>6</v>
      </c>
      <c r="P45" s="66">
        <v>0.6</v>
      </c>
      <c r="Q45" s="39"/>
      <c r="R45" s="72">
        <v>111.61</v>
      </c>
      <c r="S45" s="97">
        <f t="shared" si="1"/>
        <v>3.3483</v>
      </c>
    </row>
    <row r="46" spans="1:19" s="4" customFormat="1" ht="24.75" customHeight="1" hidden="1" thickBot="1">
      <c r="A46" s="99"/>
      <c r="B46" s="209"/>
      <c r="C46" s="210"/>
      <c r="D46" s="223"/>
      <c r="E46" s="238"/>
      <c r="F46" s="238"/>
      <c r="G46" s="208"/>
      <c r="H46" s="66"/>
      <c r="I46" s="66"/>
      <c r="J46" s="66"/>
      <c r="K46" s="66"/>
      <c r="L46" s="66"/>
      <c r="M46" s="66"/>
      <c r="N46" s="66"/>
      <c r="O46" s="66"/>
      <c r="P46" s="66"/>
      <c r="Q46" s="39"/>
      <c r="R46" s="72"/>
      <c r="S46" s="97">
        <f t="shared" si="1"/>
        <v>0</v>
      </c>
    </row>
    <row r="47" spans="1:19" s="4" customFormat="1" ht="24.75" customHeight="1" thickBot="1">
      <c r="A47" s="99"/>
      <c r="B47" s="209"/>
      <c r="C47" s="210"/>
      <c r="D47" s="223" t="s">
        <v>43</v>
      </c>
      <c r="E47" s="240" t="s">
        <v>54</v>
      </c>
      <c r="F47" s="238">
        <v>0.5</v>
      </c>
      <c r="G47" s="208"/>
      <c r="H47" s="66">
        <v>3.048</v>
      </c>
      <c r="I47" s="66">
        <v>2.76</v>
      </c>
      <c r="J47" s="66">
        <v>0.168</v>
      </c>
      <c r="K47" s="66">
        <v>37.68</v>
      </c>
      <c r="L47" s="66">
        <v>0.0168</v>
      </c>
      <c r="M47" s="66">
        <v>0.105</v>
      </c>
      <c r="N47" s="66"/>
      <c r="O47" s="66">
        <v>1.2</v>
      </c>
      <c r="P47" s="66">
        <v>0.6</v>
      </c>
      <c r="Q47" s="39"/>
      <c r="R47" s="72">
        <v>6.25</v>
      </c>
      <c r="S47" s="97">
        <f>(E47*R47)</f>
        <v>3.125</v>
      </c>
    </row>
    <row r="48" spans="1:19" s="4" customFormat="1" ht="24.75" customHeight="1" thickBot="1">
      <c r="A48" s="99"/>
      <c r="B48" s="209"/>
      <c r="C48" s="210"/>
      <c r="D48" s="223" t="s">
        <v>35</v>
      </c>
      <c r="E48" s="238">
        <v>15</v>
      </c>
      <c r="F48" s="238">
        <v>15</v>
      </c>
      <c r="G48" s="208"/>
      <c r="H48" s="66">
        <v>0.42</v>
      </c>
      <c r="I48" s="66">
        <v>0.375</v>
      </c>
      <c r="J48" s="66">
        <v>0.705</v>
      </c>
      <c r="K48" s="66">
        <v>7.8</v>
      </c>
      <c r="L48" s="66">
        <v>0.006</v>
      </c>
      <c r="M48" s="66">
        <v>0.0225</v>
      </c>
      <c r="N48" s="66">
        <v>0.225</v>
      </c>
      <c r="O48" s="66">
        <v>18.6</v>
      </c>
      <c r="P48" s="66">
        <v>0.3</v>
      </c>
      <c r="Q48" s="39"/>
      <c r="R48" s="72">
        <v>69.75</v>
      </c>
      <c r="S48" s="97">
        <f t="shared" si="1"/>
        <v>1.04625</v>
      </c>
    </row>
    <row r="49" spans="1:19" s="4" customFormat="1" ht="24.75" customHeight="1" thickBot="1">
      <c r="A49" s="99"/>
      <c r="B49" s="209"/>
      <c r="C49" s="210"/>
      <c r="D49" s="223" t="s">
        <v>18</v>
      </c>
      <c r="E49" s="238">
        <v>5</v>
      </c>
      <c r="F49" s="238">
        <v>5</v>
      </c>
      <c r="G49" s="208"/>
      <c r="H49" s="66"/>
      <c r="I49" s="66"/>
      <c r="J49" s="66">
        <v>4.99</v>
      </c>
      <c r="K49" s="66">
        <v>18.95</v>
      </c>
      <c r="L49" s="66"/>
      <c r="M49" s="66"/>
      <c r="N49" s="66"/>
      <c r="O49" s="66">
        <v>0.1</v>
      </c>
      <c r="P49" s="66">
        <v>0.015</v>
      </c>
      <c r="Q49" s="39"/>
      <c r="R49" s="72">
        <v>65</v>
      </c>
      <c r="S49" s="97">
        <f t="shared" si="1"/>
        <v>0.325</v>
      </c>
    </row>
    <row r="50" spans="1:19" s="4" customFormat="1" ht="24.75" customHeight="1" thickBot="1">
      <c r="A50" s="99"/>
      <c r="B50" s="209"/>
      <c r="C50" s="210"/>
      <c r="D50" s="223" t="s">
        <v>28</v>
      </c>
      <c r="E50" s="238">
        <v>5</v>
      </c>
      <c r="F50" s="238">
        <v>5</v>
      </c>
      <c r="G50" s="10"/>
      <c r="H50" s="66">
        <v>0</v>
      </c>
      <c r="I50" s="66">
        <v>4.995</v>
      </c>
      <c r="J50" s="66">
        <v>0</v>
      </c>
      <c r="K50" s="66">
        <v>44.95</v>
      </c>
      <c r="L50" s="66">
        <v>0</v>
      </c>
      <c r="M50" s="66">
        <v>0</v>
      </c>
      <c r="N50" s="66">
        <v>0</v>
      </c>
      <c r="O50" s="66">
        <v>0</v>
      </c>
      <c r="P50" s="66">
        <v>0</v>
      </c>
      <c r="Q50" s="39"/>
      <c r="R50" s="72">
        <v>135</v>
      </c>
      <c r="S50" s="97">
        <f t="shared" si="1"/>
        <v>0.675</v>
      </c>
    </row>
    <row r="51" spans="1:19" ht="24.75" customHeight="1" thickBot="1">
      <c r="A51" s="99"/>
      <c r="B51" s="38"/>
      <c r="C51" s="61"/>
      <c r="D51" s="222" t="s">
        <v>377</v>
      </c>
      <c r="E51" s="237"/>
      <c r="F51" s="237"/>
      <c r="G51" s="9">
        <v>200</v>
      </c>
      <c r="H51" s="53">
        <f>H52+H54</f>
        <v>0</v>
      </c>
      <c r="I51" s="53">
        <f aca="true" t="shared" si="9" ref="I51:O51">I52+I54</f>
        <v>0</v>
      </c>
      <c r="J51" s="53">
        <f t="shared" si="9"/>
        <v>14.97</v>
      </c>
      <c r="K51" s="53">
        <f t="shared" si="9"/>
        <v>56.85</v>
      </c>
      <c r="L51" s="53">
        <f t="shared" si="9"/>
        <v>0</v>
      </c>
      <c r="M51" s="53">
        <f t="shared" si="9"/>
        <v>0</v>
      </c>
      <c r="N51" s="53">
        <f t="shared" si="9"/>
        <v>0</v>
      </c>
      <c r="O51" s="53">
        <f t="shared" si="9"/>
        <v>0.5</v>
      </c>
      <c r="P51" s="53">
        <f>P52+P54</f>
        <v>0.63</v>
      </c>
      <c r="Q51" s="176" t="s">
        <v>248</v>
      </c>
      <c r="R51" s="68">
        <f>R52+R54+R53</f>
        <v>495</v>
      </c>
      <c r="S51" s="68">
        <f>S52+S54+S53</f>
        <v>1.405</v>
      </c>
    </row>
    <row r="52" spans="1:19" s="4" customFormat="1" ht="24.75" customHeight="1" thickBot="1">
      <c r="A52" s="99"/>
      <c r="B52" s="65"/>
      <c r="C52" s="45"/>
      <c r="D52" s="223" t="s">
        <v>62</v>
      </c>
      <c r="E52" s="238">
        <v>1</v>
      </c>
      <c r="F52" s="238">
        <v>1</v>
      </c>
      <c r="G52" s="133"/>
      <c r="H52" s="67"/>
      <c r="I52" s="67"/>
      <c r="J52" s="67"/>
      <c r="K52" s="67"/>
      <c r="L52" s="66"/>
      <c r="M52" s="66"/>
      <c r="N52" s="66"/>
      <c r="O52" s="66">
        <v>0.2</v>
      </c>
      <c r="P52" s="66">
        <v>0.03</v>
      </c>
      <c r="Q52" s="39"/>
      <c r="R52" s="72">
        <v>430</v>
      </c>
      <c r="S52" s="97">
        <f t="shared" si="1"/>
        <v>0.43</v>
      </c>
    </row>
    <row r="53" spans="1:19" s="4" customFormat="1" ht="2.25" customHeight="1" hidden="1" thickBot="1">
      <c r="A53" s="99"/>
      <c r="B53" s="65"/>
      <c r="C53" s="45"/>
      <c r="D53" s="223"/>
      <c r="E53" s="238"/>
      <c r="F53" s="238"/>
      <c r="G53" s="156"/>
      <c r="H53" s="67"/>
      <c r="I53" s="67"/>
      <c r="J53" s="67"/>
      <c r="K53" s="67"/>
      <c r="L53" s="66"/>
      <c r="M53" s="66"/>
      <c r="N53" s="66"/>
      <c r="O53" s="66"/>
      <c r="P53" s="66"/>
      <c r="Q53" s="39"/>
      <c r="R53" s="72"/>
      <c r="S53" s="97">
        <f t="shared" si="1"/>
        <v>0</v>
      </c>
    </row>
    <row r="54" spans="1:19" ht="24.75" customHeight="1" thickBot="1">
      <c r="A54" s="99"/>
      <c r="B54" s="46"/>
      <c r="C54" s="47"/>
      <c r="D54" s="223" t="s">
        <v>21</v>
      </c>
      <c r="E54" s="238">
        <v>15</v>
      </c>
      <c r="F54" s="238">
        <v>15</v>
      </c>
      <c r="G54" s="10"/>
      <c r="H54" s="67"/>
      <c r="I54" s="67"/>
      <c r="J54" s="66">
        <v>14.97</v>
      </c>
      <c r="K54" s="66">
        <v>56.85</v>
      </c>
      <c r="L54" s="66"/>
      <c r="M54" s="66"/>
      <c r="N54" s="66"/>
      <c r="O54" s="66">
        <v>0.3</v>
      </c>
      <c r="P54" s="66">
        <v>0.6</v>
      </c>
      <c r="Q54" s="39"/>
      <c r="R54" s="72">
        <v>65</v>
      </c>
      <c r="S54" s="97">
        <f t="shared" si="1"/>
        <v>0.975</v>
      </c>
    </row>
    <row r="55" spans="1:19" ht="22.5" customHeight="1" thickBot="1">
      <c r="A55" s="99"/>
      <c r="B55" s="26"/>
      <c r="C55" s="2"/>
      <c r="D55" s="2" t="s">
        <v>47</v>
      </c>
      <c r="E55" s="133"/>
      <c r="F55" s="133"/>
      <c r="G55" s="133"/>
      <c r="H55" s="287">
        <f>H51+H44+H41+H40+H36+H35+H27+H23+H20+H17+H9+H24</f>
        <v>42.225</v>
      </c>
      <c r="I55" s="67">
        <f aca="true" t="shared" si="10" ref="I55:O55">I51+I44+I41+I40+I36+I35+I27+I23+I20+I17+I9+I24</f>
        <v>61.134</v>
      </c>
      <c r="J55" s="67">
        <f t="shared" si="10"/>
        <v>144.70000000000002</v>
      </c>
      <c r="K55" s="67">
        <f t="shared" si="10"/>
        <v>1347.5140000000001</v>
      </c>
      <c r="L55" s="67">
        <f t="shared" si="10"/>
        <v>0.5423</v>
      </c>
      <c r="M55" s="67">
        <f t="shared" si="10"/>
        <v>1.3158999999999998</v>
      </c>
      <c r="N55" s="67">
        <f>N51+N44+N41+N40+N36+N35+N27+N23+N20+N17+N9+N24</f>
        <v>14.79</v>
      </c>
      <c r="O55" s="67">
        <f t="shared" si="10"/>
        <v>251.13000000000002</v>
      </c>
      <c r="P55" s="67">
        <f>P51+P44+P41+P40+P36+P35+P27+P23+P20+P17+P9+P24</f>
        <v>14.318</v>
      </c>
      <c r="Q55" s="177"/>
      <c r="R55" s="70">
        <f>R51+R44+R41+R40+R36+R35+R27+R23+R20+R17+R9+R24+R16</f>
        <v>5146.13</v>
      </c>
      <c r="S55" s="70">
        <f>S51+S44+S41+S40+S36+S35+S27+S23+S20+S17+S9+S24+S16</f>
        <v>99.85029999999999</v>
      </c>
    </row>
    <row r="56" spans="1:19" ht="15">
      <c r="A56" s="99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81"/>
      <c r="R56" s="119"/>
      <c r="S56" s="119"/>
    </row>
    <row r="57" spans="1:19" ht="15">
      <c r="A57" s="9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81"/>
      <c r="R57" s="119"/>
      <c r="S57" s="119"/>
    </row>
    <row r="58" spans="1:19" ht="15">
      <c r="A58" s="9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81"/>
      <c r="R58" s="119"/>
      <c r="S58" s="119"/>
    </row>
    <row r="59" spans="1:19" ht="15">
      <c r="A59" s="9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81"/>
      <c r="R59" s="119"/>
      <c r="S59" s="119"/>
    </row>
    <row r="60" spans="1:19" ht="15.75" thickBot="1">
      <c r="A60" s="99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81"/>
      <c r="R60" s="119"/>
      <c r="S60" s="119"/>
    </row>
    <row r="61" spans="1:19" ht="31.5" customHeight="1" thickBot="1">
      <c r="A61" s="99"/>
      <c r="B61" s="328" t="s">
        <v>1</v>
      </c>
      <c r="C61" s="328" t="s">
        <v>55</v>
      </c>
      <c r="D61" s="328" t="s">
        <v>56</v>
      </c>
      <c r="E61" s="328" t="s">
        <v>2</v>
      </c>
      <c r="F61" s="328" t="s">
        <v>3</v>
      </c>
      <c r="G61" s="328" t="s">
        <v>51</v>
      </c>
      <c r="H61" s="337" t="s">
        <v>4</v>
      </c>
      <c r="I61" s="346"/>
      <c r="J61" s="347"/>
      <c r="K61" s="328" t="s">
        <v>98</v>
      </c>
      <c r="L61" s="337" t="s">
        <v>53</v>
      </c>
      <c r="M61" s="346"/>
      <c r="N61" s="347"/>
      <c r="O61" s="337" t="s">
        <v>99</v>
      </c>
      <c r="P61" s="347"/>
      <c r="Q61" s="333" t="s">
        <v>229</v>
      </c>
      <c r="R61" s="337" t="s">
        <v>5</v>
      </c>
      <c r="S61" s="354" t="s">
        <v>50</v>
      </c>
    </row>
    <row r="62" spans="1:19" ht="15" customHeight="1" thickBot="1">
      <c r="A62" s="99"/>
      <c r="B62" s="331"/>
      <c r="C62" s="331"/>
      <c r="D62" s="331"/>
      <c r="E62" s="331"/>
      <c r="F62" s="331"/>
      <c r="G62" s="329"/>
      <c r="H62" s="348"/>
      <c r="I62" s="349"/>
      <c r="J62" s="350"/>
      <c r="K62" s="329"/>
      <c r="L62" s="348"/>
      <c r="M62" s="349"/>
      <c r="N62" s="350"/>
      <c r="O62" s="348"/>
      <c r="P62" s="350"/>
      <c r="Q62" s="334"/>
      <c r="R62" s="348"/>
      <c r="S62" s="354"/>
    </row>
    <row r="63" spans="1:19" ht="15" customHeight="1" thickBot="1">
      <c r="A63" s="99"/>
      <c r="B63" s="331"/>
      <c r="C63" s="331"/>
      <c r="D63" s="331"/>
      <c r="E63" s="331"/>
      <c r="F63" s="331"/>
      <c r="G63" s="329"/>
      <c r="H63" s="348"/>
      <c r="I63" s="349"/>
      <c r="J63" s="350"/>
      <c r="K63" s="329"/>
      <c r="L63" s="348"/>
      <c r="M63" s="349"/>
      <c r="N63" s="350"/>
      <c r="O63" s="348"/>
      <c r="P63" s="350"/>
      <c r="Q63" s="334"/>
      <c r="R63" s="348"/>
      <c r="S63" s="354"/>
    </row>
    <row r="64" spans="1:19" ht="15" customHeight="1" thickBot="1">
      <c r="A64" s="99"/>
      <c r="B64" s="331"/>
      <c r="C64" s="331"/>
      <c r="D64" s="331"/>
      <c r="E64" s="331"/>
      <c r="F64" s="331"/>
      <c r="G64" s="329"/>
      <c r="H64" s="348"/>
      <c r="I64" s="349"/>
      <c r="J64" s="350"/>
      <c r="K64" s="329"/>
      <c r="L64" s="348"/>
      <c r="M64" s="349"/>
      <c r="N64" s="350"/>
      <c r="O64" s="348"/>
      <c r="P64" s="350"/>
      <c r="Q64" s="334"/>
      <c r="R64" s="348"/>
      <c r="S64" s="354"/>
    </row>
    <row r="65" spans="1:19" ht="21.75" customHeight="1" thickBot="1">
      <c r="A65" s="99"/>
      <c r="B65" s="332"/>
      <c r="C65" s="332"/>
      <c r="D65" s="332"/>
      <c r="E65" s="332"/>
      <c r="F65" s="332"/>
      <c r="G65" s="330"/>
      <c r="H65" s="351"/>
      <c r="I65" s="352"/>
      <c r="J65" s="353"/>
      <c r="K65" s="330"/>
      <c r="L65" s="351"/>
      <c r="M65" s="352"/>
      <c r="N65" s="353"/>
      <c r="O65" s="351"/>
      <c r="P65" s="353"/>
      <c r="Q65" s="335"/>
      <c r="R65" s="351"/>
      <c r="S65" s="354"/>
    </row>
    <row r="66" spans="1:19" ht="15.75" thickBot="1">
      <c r="A66" s="99"/>
      <c r="B66" s="131"/>
      <c r="C66" s="133"/>
      <c r="D66" s="133"/>
      <c r="E66" s="133"/>
      <c r="F66" s="133"/>
      <c r="G66" s="133"/>
      <c r="H66" s="133" t="s">
        <v>6</v>
      </c>
      <c r="I66" s="133" t="s">
        <v>7</v>
      </c>
      <c r="J66" s="133" t="s">
        <v>8</v>
      </c>
      <c r="K66" s="133"/>
      <c r="L66" s="133" t="s">
        <v>9</v>
      </c>
      <c r="M66" s="133" t="s">
        <v>10</v>
      </c>
      <c r="N66" s="133" t="s">
        <v>11</v>
      </c>
      <c r="O66" s="133" t="s">
        <v>12</v>
      </c>
      <c r="P66" s="133" t="s">
        <v>13</v>
      </c>
      <c r="Q66" s="188"/>
      <c r="R66" s="132"/>
      <c r="S66" s="28"/>
    </row>
    <row r="67" spans="1:19" ht="27" customHeight="1" thickBot="1">
      <c r="A67" s="99"/>
      <c r="B67" s="38"/>
      <c r="C67" s="5" t="s">
        <v>48</v>
      </c>
      <c r="D67" s="225" t="s">
        <v>173</v>
      </c>
      <c r="E67" s="256"/>
      <c r="F67" s="256"/>
      <c r="G67" s="64">
        <v>200</v>
      </c>
      <c r="H67" s="76">
        <f>H68+H69+H71</f>
        <v>3.8</v>
      </c>
      <c r="I67" s="76">
        <f aca="true" t="shared" si="11" ref="I67:P67">I68+I69+I71</f>
        <v>2.66</v>
      </c>
      <c r="J67" s="76">
        <f t="shared" si="11"/>
        <v>21.195</v>
      </c>
      <c r="K67" s="76">
        <f>SUM(K68:K71)</f>
        <v>139.13</v>
      </c>
      <c r="L67" s="76">
        <f t="shared" si="11"/>
        <v>0.1512</v>
      </c>
      <c r="M67" s="76">
        <f t="shared" si="11"/>
        <v>0.0675</v>
      </c>
      <c r="N67" s="76">
        <f t="shared" si="11"/>
        <v>0.375</v>
      </c>
      <c r="O67" s="76">
        <f t="shared" si="11"/>
        <v>46.7</v>
      </c>
      <c r="P67" s="76">
        <f t="shared" si="11"/>
        <v>0.6050000000000001</v>
      </c>
      <c r="Q67" s="182" t="s">
        <v>237</v>
      </c>
      <c r="R67" s="78">
        <f>R68+R69+R71</f>
        <v>197.75</v>
      </c>
      <c r="S67" s="68">
        <f>SUM(S68:S71)</f>
        <v>4.9247499999999995</v>
      </c>
    </row>
    <row r="68" spans="1:19" ht="27" customHeight="1" thickBot="1">
      <c r="A68" s="99"/>
      <c r="B68" s="1"/>
      <c r="C68" s="3"/>
      <c r="D68" s="223" t="s">
        <v>107</v>
      </c>
      <c r="E68" s="238">
        <v>30</v>
      </c>
      <c r="F68" s="238">
        <v>30</v>
      </c>
      <c r="G68" s="313"/>
      <c r="H68" s="66">
        <v>3.3</v>
      </c>
      <c r="I68" s="66">
        <v>1.86</v>
      </c>
      <c r="J68" s="66">
        <v>15.03</v>
      </c>
      <c r="K68" s="66">
        <v>91.5</v>
      </c>
      <c r="L68" s="66">
        <v>0.15</v>
      </c>
      <c r="M68" s="66">
        <v>0.03</v>
      </c>
      <c r="N68" s="66"/>
      <c r="O68" s="66">
        <v>15.6</v>
      </c>
      <c r="P68" s="66">
        <v>0.54</v>
      </c>
      <c r="Q68" s="183"/>
      <c r="R68" s="143">
        <v>63</v>
      </c>
      <c r="S68" s="103">
        <f>(E68*R68)/1000</f>
        <v>1.89</v>
      </c>
    </row>
    <row r="69" spans="1:19" ht="27" customHeight="1" thickBot="1">
      <c r="A69" s="99"/>
      <c r="B69" s="1"/>
      <c r="C69" s="3"/>
      <c r="D69" s="223" t="s">
        <v>18</v>
      </c>
      <c r="E69" s="238">
        <v>5</v>
      </c>
      <c r="F69" s="238">
        <v>5</v>
      </c>
      <c r="G69" s="313"/>
      <c r="H69" s="66"/>
      <c r="I69" s="66"/>
      <c r="J69" s="66">
        <v>4.99</v>
      </c>
      <c r="K69" s="66">
        <v>18.95</v>
      </c>
      <c r="L69" s="66"/>
      <c r="M69" s="66"/>
      <c r="N69" s="66"/>
      <c r="O69" s="66">
        <v>0.1</v>
      </c>
      <c r="P69" s="66">
        <v>0.015</v>
      </c>
      <c r="Q69" s="39"/>
      <c r="R69" s="144">
        <v>65</v>
      </c>
      <c r="S69" s="103">
        <f>(E69*R69)/1000</f>
        <v>0.325</v>
      </c>
    </row>
    <row r="70" spans="1:19" ht="27" customHeight="1" thickBot="1">
      <c r="A70" s="99"/>
      <c r="B70" s="1"/>
      <c r="C70" s="3"/>
      <c r="D70" s="223" t="s">
        <v>17</v>
      </c>
      <c r="E70" s="238">
        <v>2</v>
      </c>
      <c r="F70" s="238">
        <v>2</v>
      </c>
      <c r="G70" s="313"/>
      <c r="H70" s="66">
        <v>0.014</v>
      </c>
      <c r="I70" s="66">
        <v>1.56</v>
      </c>
      <c r="J70" s="66">
        <v>0.02</v>
      </c>
      <c r="K70" s="66">
        <v>14.18</v>
      </c>
      <c r="L70" s="66">
        <v>0.03</v>
      </c>
      <c r="M70" s="66">
        <v>0.02</v>
      </c>
      <c r="N70" s="66"/>
      <c r="O70" s="66">
        <v>0.6</v>
      </c>
      <c r="P70" s="66">
        <v>0.004</v>
      </c>
      <c r="Q70" s="39"/>
      <c r="R70" s="72">
        <v>483</v>
      </c>
      <c r="S70" s="103">
        <f>(E70*R70)/1000</f>
        <v>0.966</v>
      </c>
    </row>
    <row r="71" spans="1:19" ht="27" customHeight="1" thickBot="1">
      <c r="A71" s="99"/>
      <c r="B71" s="1"/>
      <c r="C71" s="3"/>
      <c r="D71" s="223" t="s">
        <v>35</v>
      </c>
      <c r="E71" s="238">
        <v>25</v>
      </c>
      <c r="F71" s="238">
        <v>25</v>
      </c>
      <c r="G71" s="10"/>
      <c r="H71" s="66">
        <v>0.5</v>
      </c>
      <c r="I71" s="66">
        <v>0.8</v>
      </c>
      <c r="J71" s="66">
        <v>1.175</v>
      </c>
      <c r="K71" s="66">
        <v>14.5</v>
      </c>
      <c r="L71" s="66">
        <v>0.0012</v>
      </c>
      <c r="M71" s="66">
        <v>0.0375</v>
      </c>
      <c r="N71" s="66">
        <v>0.375</v>
      </c>
      <c r="O71" s="66">
        <v>31</v>
      </c>
      <c r="P71" s="66">
        <v>0.05</v>
      </c>
      <c r="Q71" s="183"/>
      <c r="R71" s="144">
        <v>69.75</v>
      </c>
      <c r="S71" s="103">
        <f>(E71*R71)/1000</f>
        <v>1.74375</v>
      </c>
    </row>
    <row r="72" spans="1:19" ht="22.5" customHeight="1" thickBot="1">
      <c r="A72" s="99"/>
      <c r="B72" s="26"/>
      <c r="C72" s="27"/>
      <c r="D72" s="2" t="s">
        <v>47</v>
      </c>
      <c r="E72" s="133"/>
      <c r="F72" s="133"/>
      <c r="G72" s="133"/>
      <c r="H72" s="70">
        <f aca="true" t="shared" si="12" ref="H72:R72">H67</f>
        <v>3.8</v>
      </c>
      <c r="I72" s="70">
        <f t="shared" si="12"/>
        <v>2.66</v>
      </c>
      <c r="J72" s="70">
        <f t="shared" si="12"/>
        <v>21.195</v>
      </c>
      <c r="K72" s="70">
        <f t="shared" si="12"/>
        <v>139.13</v>
      </c>
      <c r="L72" s="70">
        <f t="shared" si="12"/>
        <v>0.1512</v>
      </c>
      <c r="M72" s="70">
        <f t="shared" si="12"/>
        <v>0.0675</v>
      </c>
      <c r="N72" s="70">
        <f t="shared" si="12"/>
        <v>0.375</v>
      </c>
      <c r="O72" s="70">
        <f t="shared" si="12"/>
        <v>46.7</v>
      </c>
      <c r="P72" s="70">
        <f t="shared" si="12"/>
        <v>0.6050000000000001</v>
      </c>
      <c r="Q72" s="70" t="str">
        <f t="shared" si="12"/>
        <v>59</v>
      </c>
      <c r="R72" s="70">
        <f t="shared" si="12"/>
        <v>197.75</v>
      </c>
      <c r="S72" s="70">
        <f>S67</f>
        <v>4.9247499999999995</v>
      </c>
    </row>
    <row r="73" spans="1:19" ht="15">
      <c r="A73" s="99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81"/>
      <c r="R73" s="137"/>
      <c r="S73" s="138"/>
    </row>
    <row r="74" spans="2:19" ht="15"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81"/>
      <c r="R74" s="119"/>
      <c r="S74" s="140"/>
    </row>
    <row r="75" spans="2:19" ht="17.25"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81"/>
      <c r="R75" s="166" t="s">
        <v>228</v>
      </c>
      <c r="S75" s="167">
        <f>S72+S55</f>
        <v>104.77505</v>
      </c>
    </row>
  </sheetData>
  <sheetProtection/>
  <mergeCells count="27">
    <mergeCell ref="S3:S7"/>
    <mergeCell ref="B61:B65"/>
    <mergeCell ref="C61:C65"/>
    <mergeCell ref="D61:D65"/>
    <mergeCell ref="E61:E65"/>
    <mergeCell ref="F61:F65"/>
    <mergeCell ref="G61:G65"/>
    <mergeCell ref="H61:J65"/>
    <mergeCell ref="K61:K65"/>
    <mergeCell ref="L61:N65"/>
    <mergeCell ref="O61:P65"/>
    <mergeCell ref="R61:R65"/>
    <mergeCell ref="S61:S65"/>
    <mergeCell ref="Q3:Q7"/>
    <mergeCell ref="Q61:Q65"/>
    <mergeCell ref="B1:R1"/>
    <mergeCell ref="B3:B7"/>
    <mergeCell ref="C3:C7"/>
    <mergeCell ref="D3:D7"/>
    <mergeCell ref="E3:E7"/>
    <mergeCell ref="R3:R7"/>
    <mergeCell ref="F3:F7"/>
    <mergeCell ref="G3:G7"/>
    <mergeCell ref="H3:J7"/>
    <mergeCell ref="K3:K7"/>
    <mergeCell ref="L3:N7"/>
    <mergeCell ref="O3:P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7" max="1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S84"/>
  <sheetViews>
    <sheetView view="pageBreakPreview" zoomScale="80" zoomScaleSheetLayoutView="80" zoomScalePageLayoutView="0" workbookViewId="0" topLeftCell="C60">
      <selection activeCell="G51" sqref="G51"/>
    </sheetView>
  </sheetViews>
  <sheetFormatPr defaultColWidth="9.140625" defaultRowHeight="15"/>
  <cols>
    <col min="1" max="1" width="4.57421875" style="0" customWidth="1"/>
    <col min="2" max="2" width="7.8515625" style="0" customWidth="1"/>
    <col min="3" max="3" width="22.8515625" style="0" bestFit="1" customWidth="1"/>
    <col min="4" max="4" width="34.57421875" style="0" bestFit="1" customWidth="1"/>
    <col min="5" max="5" width="10.28125" style="0" bestFit="1" customWidth="1"/>
    <col min="6" max="6" width="9.28125" style="0" bestFit="1" customWidth="1"/>
    <col min="7" max="7" width="15.8515625" style="0" bestFit="1" customWidth="1"/>
    <col min="8" max="8" width="8.00390625" style="0" bestFit="1" customWidth="1"/>
    <col min="9" max="9" width="11.00390625" style="0" bestFit="1" customWidth="1"/>
    <col min="10" max="10" width="9.28125" style="0" bestFit="1" customWidth="1"/>
    <col min="11" max="11" width="18.140625" style="0" customWidth="1"/>
    <col min="12" max="13" width="6.7109375" style="0" bestFit="1" customWidth="1"/>
    <col min="14" max="14" width="9.421875" style="0" customWidth="1"/>
    <col min="15" max="15" width="9.28125" style="0" bestFit="1" customWidth="1"/>
    <col min="16" max="16" width="8.28125" style="0" customWidth="1"/>
    <col min="17" max="17" width="9.140625" style="203" bestFit="1" customWidth="1"/>
    <col min="18" max="18" width="12.28125" style="0" bestFit="1" customWidth="1"/>
    <col min="19" max="19" width="9.8515625" style="0" bestFit="1" customWidth="1"/>
  </cols>
  <sheetData>
    <row r="1" spans="1:19" ht="24">
      <c r="A1" s="99"/>
      <c r="B1" s="336" t="s">
        <v>152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99"/>
    </row>
    <row r="2" spans="1:19" ht="9.75" customHeight="1">
      <c r="A2" s="99"/>
      <c r="B2" s="43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70"/>
      <c r="R2" s="99"/>
      <c r="S2" s="99"/>
    </row>
    <row r="3" spans="1:19" ht="15" thickBo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170"/>
      <c r="R3" s="99"/>
      <c r="S3" s="99"/>
    </row>
    <row r="4" spans="1:19" ht="31.5" customHeight="1" thickBot="1">
      <c r="A4" s="99"/>
      <c r="B4" s="328" t="s">
        <v>1</v>
      </c>
      <c r="C4" s="328" t="s">
        <v>55</v>
      </c>
      <c r="D4" s="328" t="s">
        <v>56</v>
      </c>
      <c r="E4" s="328" t="s">
        <v>2</v>
      </c>
      <c r="F4" s="328" t="s">
        <v>3</v>
      </c>
      <c r="G4" s="328" t="s">
        <v>51</v>
      </c>
      <c r="H4" s="337" t="s">
        <v>52</v>
      </c>
      <c r="I4" s="343"/>
      <c r="J4" s="338"/>
      <c r="K4" s="328" t="s">
        <v>98</v>
      </c>
      <c r="L4" s="337" t="s">
        <v>53</v>
      </c>
      <c r="M4" s="343"/>
      <c r="N4" s="338"/>
      <c r="O4" s="337" t="s">
        <v>99</v>
      </c>
      <c r="P4" s="338"/>
      <c r="Q4" s="333" t="s">
        <v>229</v>
      </c>
      <c r="R4" s="337" t="s">
        <v>5</v>
      </c>
      <c r="S4" s="354" t="s">
        <v>50</v>
      </c>
    </row>
    <row r="5" spans="1:19" ht="15" thickBot="1">
      <c r="A5" s="99"/>
      <c r="B5" s="329"/>
      <c r="C5" s="329"/>
      <c r="D5" s="329"/>
      <c r="E5" s="329"/>
      <c r="F5" s="329"/>
      <c r="G5" s="329"/>
      <c r="H5" s="339"/>
      <c r="I5" s="344"/>
      <c r="J5" s="340"/>
      <c r="K5" s="329"/>
      <c r="L5" s="339"/>
      <c r="M5" s="344"/>
      <c r="N5" s="340"/>
      <c r="O5" s="339"/>
      <c r="P5" s="340"/>
      <c r="Q5" s="334"/>
      <c r="R5" s="339"/>
      <c r="S5" s="354"/>
    </row>
    <row r="6" spans="1:19" ht="15" thickBot="1">
      <c r="A6" s="99"/>
      <c r="B6" s="329"/>
      <c r="C6" s="329"/>
      <c r="D6" s="329"/>
      <c r="E6" s="329"/>
      <c r="F6" s="329"/>
      <c r="G6" s="329"/>
      <c r="H6" s="339"/>
      <c r="I6" s="344"/>
      <c r="J6" s="340"/>
      <c r="K6" s="329"/>
      <c r="L6" s="339"/>
      <c r="M6" s="344"/>
      <c r="N6" s="340"/>
      <c r="O6" s="339"/>
      <c r="P6" s="340"/>
      <c r="Q6" s="334"/>
      <c r="R6" s="339"/>
      <c r="S6" s="354"/>
    </row>
    <row r="7" spans="1:19" ht="15" thickBot="1">
      <c r="A7" s="99"/>
      <c r="B7" s="329"/>
      <c r="C7" s="329"/>
      <c r="D7" s="329"/>
      <c r="E7" s="329"/>
      <c r="F7" s="329"/>
      <c r="G7" s="329"/>
      <c r="H7" s="339"/>
      <c r="I7" s="344"/>
      <c r="J7" s="340"/>
      <c r="K7" s="329"/>
      <c r="L7" s="339"/>
      <c r="M7" s="344"/>
      <c r="N7" s="340"/>
      <c r="O7" s="339"/>
      <c r="P7" s="340"/>
      <c r="Q7" s="334"/>
      <c r="R7" s="339"/>
      <c r="S7" s="354"/>
    </row>
    <row r="8" spans="1:19" ht="15" thickBot="1">
      <c r="A8" s="99"/>
      <c r="B8" s="330"/>
      <c r="C8" s="330"/>
      <c r="D8" s="330"/>
      <c r="E8" s="330"/>
      <c r="F8" s="330"/>
      <c r="G8" s="330"/>
      <c r="H8" s="341"/>
      <c r="I8" s="345"/>
      <c r="J8" s="342"/>
      <c r="K8" s="330"/>
      <c r="L8" s="341"/>
      <c r="M8" s="345"/>
      <c r="N8" s="342"/>
      <c r="O8" s="341"/>
      <c r="P8" s="342"/>
      <c r="Q8" s="335"/>
      <c r="R8" s="341"/>
      <c r="S8" s="354"/>
    </row>
    <row r="9" spans="1:19" ht="15.75" thickBot="1">
      <c r="A9" s="99"/>
      <c r="B9" s="131"/>
      <c r="C9" s="133"/>
      <c r="D9" s="133"/>
      <c r="E9" s="133"/>
      <c r="F9" s="133"/>
      <c r="G9" s="133"/>
      <c r="H9" s="133" t="s">
        <v>6</v>
      </c>
      <c r="I9" s="133" t="s">
        <v>7</v>
      </c>
      <c r="J9" s="133" t="s">
        <v>8</v>
      </c>
      <c r="K9" s="133"/>
      <c r="L9" s="133" t="s">
        <v>9</v>
      </c>
      <c r="M9" s="133" t="s">
        <v>10</v>
      </c>
      <c r="N9" s="133" t="s">
        <v>11</v>
      </c>
      <c r="O9" s="133" t="s">
        <v>12</v>
      </c>
      <c r="P9" s="133" t="s">
        <v>13</v>
      </c>
      <c r="Q9" s="188"/>
      <c r="R9" s="132"/>
      <c r="S9" s="96"/>
    </row>
    <row r="10" spans="1:19" s="29" customFormat="1" ht="24" customHeight="1" thickBot="1">
      <c r="A10" s="102"/>
      <c r="B10" s="38"/>
      <c r="C10" s="5" t="s">
        <v>14</v>
      </c>
      <c r="D10" s="225" t="s">
        <v>191</v>
      </c>
      <c r="E10" s="48"/>
      <c r="F10" s="48"/>
      <c r="G10" s="49">
        <v>200</v>
      </c>
      <c r="H10" s="83">
        <f>H11+H12+H13+H14</f>
        <v>5.425000000000001</v>
      </c>
      <c r="I10" s="83">
        <f aca="true" t="shared" si="0" ref="I10:P10">I11+I12+I13+I14</f>
        <v>8.31</v>
      </c>
      <c r="J10" s="83">
        <f t="shared" si="0"/>
        <v>33.989999999999995</v>
      </c>
      <c r="K10" s="83">
        <f t="shared" si="0"/>
        <v>244.53000000000003</v>
      </c>
      <c r="L10" s="83">
        <f t="shared" si="0"/>
        <v>0.0595</v>
      </c>
      <c r="M10" s="83">
        <f t="shared" si="0"/>
        <v>0.20600000000000002</v>
      </c>
      <c r="N10" s="83">
        <f t="shared" si="0"/>
        <v>1.95</v>
      </c>
      <c r="O10" s="83">
        <f t="shared" si="0"/>
        <v>163.99999999999997</v>
      </c>
      <c r="P10" s="83">
        <f t="shared" si="0"/>
        <v>0.525</v>
      </c>
      <c r="Q10" s="189">
        <v>45</v>
      </c>
      <c r="R10" s="86">
        <f>R11+R12+R13+R14</f>
        <v>716.75</v>
      </c>
      <c r="S10" s="86">
        <f>S11+S12+S13+S14</f>
        <v>16.497500000000002</v>
      </c>
    </row>
    <row r="11" spans="1:19" ht="24" customHeight="1" thickBot="1">
      <c r="A11" s="99"/>
      <c r="B11" s="1"/>
      <c r="C11" s="3"/>
      <c r="D11" s="223" t="s">
        <v>80</v>
      </c>
      <c r="E11" s="296">
        <v>30</v>
      </c>
      <c r="F11" s="238">
        <v>30</v>
      </c>
      <c r="G11" s="323"/>
      <c r="H11" s="66">
        <v>1.75</v>
      </c>
      <c r="I11" s="66">
        <v>0.25</v>
      </c>
      <c r="J11" s="66">
        <v>17.85</v>
      </c>
      <c r="K11" s="66">
        <v>91.08</v>
      </c>
      <c r="L11" s="66"/>
      <c r="M11" s="66">
        <v>0.005</v>
      </c>
      <c r="N11" s="66"/>
      <c r="O11" s="66">
        <v>2</v>
      </c>
      <c r="P11" s="66">
        <v>0.225</v>
      </c>
      <c r="Q11" s="39"/>
      <c r="R11" s="72">
        <v>99</v>
      </c>
      <c r="S11" s="97">
        <f>(E11*R11)/1000</f>
        <v>2.97</v>
      </c>
    </row>
    <row r="12" spans="1:19" ht="24" customHeight="1" thickBot="1">
      <c r="A12" s="99"/>
      <c r="B12" s="46"/>
      <c r="C12" s="47"/>
      <c r="D12" s="223" t="s">
        <v>35</v>
      </c>
      <c r="E12" s="315">
        <v>150</v>
      </c>
      <c r="F12" s="248">
        <v>150</v>
      </c>
      <c r="G12" s="30"/>
      <c r="H12" s="77">
        <v>3.64</v>
      </c>
      <c r="I12" s="77">
        <v>4.16</v>
      </c>
      <c r="J12" s="77">
        <v>6.11</v>
      </c>
      <c r="K12" s="77">
        <v>80.1</v>
      </c>
      <c r="L12" s="77">
        <v>0.052</v>
      </c>
      <c r="M12" s="77">
        <v>0.195</v>
      </c>
      <c r="N12" s="77">
        <v>1.95</v>
      </c>
      <c r="O12" s="77">
        <v>161.2</v>
      </c>
      <c r="P12" s="77">
        <v>0.26</v>
      </c>
      <c r="Q12" s="39"/>
      <c r="R12" s="72">
        <v>69.75</v>
      </c>
      <c r="S12" s="97">
        <f aca="true" t="shared" si="1" ref="S12:S62">(E12*R12)/1000</f>
        <v>10.4625</v>
      </c>
    </row>
    <row r="13" spans="1:19" ht="24" customHeight="1" thickBot="1">
      <c r="A13" s="99"/>
      <c r="B13" s="46"/>
      <c r="C13" s="47"/>
      <c r="D13" s="223" t="s">
        <v>18</v>
      </c>
      <c r="E13" s="238">
        <v>10</v>
      </c>
      <c r="F13" s="238">
        <v>10</v>
      </c>
      <c r="G13" s="323"/>
      <c r="H13" s="66"/>
      <c r="I13" s="66"/>
      <c r="J13" s="66">
        <v>9.98</v>
      </c>
      <c r="K13" s="66">
        <v>37.9</v>
      </c>
      <c r="L13" s="66"/>
      <c r="M13" s="66"/>
      <c r="N13" s="66"/>
      <c r="O13" s="66">
        <v>0.2</v>
      </c>
      <c r="P13" s="66">
        <v>0.03</v>
      </c>
      <c r="Q13" s="39"/>
      <c r="R13" s="72">
        <v>65</v>
      </c>
      <c r="S13" s="97">
        <f t="shared" si="1"/>
        <v>0.65</v>
      </c>
    </row>
    <row r="14" spans="1:19" s="4" customFormat="1" ht="24" customHeight="1" thickBot="1">
      <c r="A14" s="99"/>
      <c r="B14" s="65"/>
      <c r="C14" s="45"/>
      <c r="D14" s="223" t="s">
        <v>17</v>
      </c>
      <c r="E14" s="238">
        <v>5</v>
      </c>
      <c r="F14" s="238">
        <f>E14</f>
        <v>5</v>
      </c>
      <c r="G14" s="323"/>
      <c r="H14" s="66">
        <v>0.035</v>
      </c>
      <c r="I14" s="66">
        <v>3.9</v>
      </c>
      <c r="J14" s="66">
        <v>0.05</v>
      </c>
      <c r="K14" s="66">
        <v>35.45</v>
      </c>
      <c r="L14" s="66">
        <v>0.0075</v>
      </c>
      <c r="M14" s="66">
        <v>0.006</v>
      </c>
      <c r="N14" s="66"/>
      <c r="O14" s="66">
        <v>0.6</v>
      </c>
      <c r="P14" s="66">
        <v>0.01</v>
      </c>
      <c r="Q14" s="39"/>
      <c r="R14" s="72">
        <v>483</v>
      </c>
      <c r="S14" s="97">
        <f t="shared" si="1"/>
        <v>2.415</v>
      </c>
    </row>
    <row r="15" spans="1:19" s="4" customFormat="1" ht="24" customHeight="1" thickBot="1">
      <c r="A15" s="99"/>
      <c r="B15" s="38"/>
      <c r="C15" s="8"/>
      <c r="D15" s="222" t="s">
        <v>226</v>
      </c>
      <c r="E15" s="237"/>
      <c r="F15" s="237"/>
      <c r="G15" s="9">
        <v>200</v>
      </c>
      <c r="H15" s="53">
        <f>H16+H18</f>
        <v>0</v>
      </c>
      <c r="I15" s="53">
        <f aca="true" t="shared" si="2" ref="I15:P15">I16+I18</f>
        <v>0</v>
      </c>
      <c r="J15" s="53">
        <f t="shared" si="2"/>
        <v>14.97</v>
      </c>
      <c r="K15" s="53">
        <f>SUM(K16:K18)</f>
        <v>103.25</v>
      </c>
      <c r="L15" s="53">
        <f t="shared" si="2"/>
        <v>0</v>
      </c>
      <c r="M15" s="53">
        <f t="shared" si="2"/>
        <v>0</v>
      </c>
      <c r="N15" s="53">
        <f t="shared" si="2"/>
        <v>0</v>
      </c>
      <c r="O15" s="53">
        <f t="shared" si="2"/>
        <v>0.3</v>
      </c>
      <c r="P15" s="53">
        <f t="shared" si="2"/>
        <v>0.045</v>
      </c>
      <c r="Q15" s="176">
        <v>15</v>
      </c>
      <c r="R15" s="68">
        <f>R16+R18+R17</f>
        <v>404.75</v>
      </c>
      <c r="S15" s="68">
        <f>S16+S18+S17</f>
        <v>6.825</v>
      </c>
    </row>
    <row r="16" spans="1:19" ht="24" customHeight="1" thickBot="1">
      <c r="A16" s="99"/>
      <c r="B16" s="46"/>
      <c r="C16" s="47"/>
      <c r="D16" s="223" t="s">
        <v>19</v>
      </c>
      <c r="E16" s="238">
        <v>1</v>
      </c>
      <c r="F16" s="238">
        <v>1</v>
      </c>
      <c r="G16" s="133"/>
      <c r="H16" s="67"/>
      <c r="I16" s="67"/>
      <c r="J16" s="67"/>
      <c r="K16" s="67"/>
      <c r="L16" s="66"/>
      <c r="M16" s="66"/>
      <c r="N16" s="66"/>
      <c r="O16" s="66"/>
      <c r="P16" s="66"/>
      <c r="Q16" s="39"/>
      <c r="R16" s="72">
        <v>270</v>
      </c>
      <c r="S16" s="97">
        <f t="shared" si="1"/>
        <v>0.27</v>
      </c>
    </row>
    <row r="17" spans="1:19" ht="24" customHeight="1" thickBot="1">
      <c r="A17" s="99"/>
      <c r="B17" s="46"/>
      <c r="C17" s="47"/>
      <c r="D17" s="223" t="s">
        <v>35</v>
      </c>
      <c r="E17" s="238">
        <v>80</v>
      </c>
      <c r="F17" s="238">
        <v>80</v>
      </c>
      <c r="G17" s="156"/>
      <c r="H17" s="66">
        <v>2.24</v>
      </c>
      <c r="I17" s="66">
        <v>2.56</v>
      </c>
      <c r="J17" s="66">
        <v>3.76</v>
      </c>
      <c r="K17" s="66">
        <v>46.4</v>
      </c>
      <c r="L17" s="66">
        <v>0.032</v>
      </c>
      <c r="M17" s="66">
        <v>0.12</v>
      </c>
      <c r="N17" s="66">
        <v>1.2</v>
      </c>
      <c r="O17" s="66">
        <v>99.2</v>
      </c>
      <c r="P17" s="66">
        <v>0.16</v>
      </c>
      <c r="Q17" s="39"/>
      <c r="R17" s="72">
        <v>69.75</v>
      </c>
      <c r="S17" s="97">
        <f t="shared" si="1"/>
        <v>5.58</v>
      </c>
    </row>
    <row r="18" spans="1:19" ht="24" customHeight="1" thickBot="1">
      <c r="A18" s="99"/>
      <c r="B18" s="46"/>
      <c r="C18" s="47"/>
      <c r="D18" s="223" t="s">
        <v>18</v>
      </c>
      <c r="E18" s="238">
        <v>15</v>
      </c>
      <c r="F18" s="238">
        <v>15</v>
      </c>
      <c r="G18" s="10"/>
      <c r="H18" s="66"/>
      <c r="I18" s="66"/>
      <c r="J18" s="66">
        <v>14.97</v>
      </c>
      <c r="K18" s="66">
        <v>56.85</v>
      </c>
      <c r="L18" s="66"/>
      <c r="M18" s="66"/>
      <c r="N18" s="66"/>
      <c r="O18" s="66">
        <v>0.3</v>
      </c>
      <c r="P18" s="66">
        <v>0.045</v>
      </c>
      <c r="Q18" s="39"/>
      <c r="R18" s="72">
        <v>65</v>
      </c>
      <c r="S18" s="97">
        <f t="shared" si="1"/>
        <v>0.975</v>
      </c>
    </row>
    <row r="19" spans="1:19" ht="24" customHeight="1" thickBot="1">
      <c r="A19" s="99"/>
      <c r="B19" s="38"/>
      <c r="C19" s="61"/>
      <c r="D19" s="222" t="s">
        <v>22</v>
      </c>
      <c r="E19" s="237"/>
      <c r="F19" s="237"/>
      <c r="G19" s="9">
        <v>37</v>
      </c>
      <c r="H19" s="53">
        <f>H20+H21</f>
        <v>2.359</v>
      </c>
      <c r="I19" s="53">
        <f aca="true" t="shared" si="3" ref="I19:P19">I20+I21</f>
        <v>55.5</v>
      </c>
      <c r="J19" s="53">
        <f t="shared" si="3"/>
        <v>15.01</v>
      </c>
      <c r="K19" s="53">
        <f t="shared" si="3"/>
        <v>128.23</v>
      </c>
      <c r="L19" s="53">
        <f t="shared" si="3"/>
        <v>0.366</v>
      </c>
      <c r="M19" s="53">
        <f t="shared" si="3"/>
        <v>0.093</v>
      </c>
      <c r="N19" s="53">
        <f t="shared" si="3"/>
        <v>0</v>
      </c>
      <c r="O19" s="53">
        <f t="shared" si="3"/>
        <v>14.4</v>
      </c>
      <c r="P19" s="53">
        <f t="shared" si="3"/>
        <v>0.734</v>
      </c>
      <c r="Q19" s="176" t="s">
        <v>231</v>
      </c>
      <c r="R19" s="68">
        <f>R20+R21</f>
        <v>594.61</v>
      </c>
      <c r="S19" s="68">
        <f>S20+S21+S22</f>
        <v>6.7293</v>
      </c>
    </row>
    <row r="20" spans="1:19" s="4" customFormat="1" ht="24" customHeight="1" thickBot="1">
      <c r="A20" s="99"/>
      <c r="B20" s="65"/>
      <c r="C20" s="45"/>
      <c r="D20" s="223" t="s">
        <v>23</v>
      </c>
      <c r="E20" s="238">
        <v>30</v>
      </c>
      <c r="F20" s="238">
        <v>30</v>
      </c>
      <c r="G20" s="10"/>
      <c r="H20" s="66">
        <v>2.31</v>
      </c>
      <c r="I20" s="66">
        <v>0.9</v>
      </c>
      <c r="J20" s="66">
        <v>14.94</v>
      </c>
      <c r="K20" s="66">
        <v>78.6</v>
      </c>
      <c r="L20" s="66">
        <v>0.261</v>
      </c>
      <c r="M20" s="66">
        <v>0.009</v>
      </c>
      <c r="N20" s="66"/>
      <c r="O20" s="66">
        <v>6</v>
      </c>
      <c r="P20" s="66">
        <v>0.594</v>
      </c>
      <c r="Q20" s="39"/>
      <c r="R20" s="72">
        <v>111.61</v>
      </c>
      <c r="S20" s="97">
        <f t="shared" si="1"/>
        <v>3.3483</v>
      </c>
    </row>
    <row r="21" spans="1:19" ht="24" customHeight="1" thickBot="1">
      <c r="A21" s="99"/>
      <c r="B21" s="46"/>
      <c r="C21" s="47"/>
      <c r="D21" s="223" t="s">
        <v>17</v>
      </c>
      <c r="E21" s="238">
        <v>7</v>
      </c>
      <c r="F21" s="238">
        <v>7</v>
      </c>
      <c r="G21" s="10"/>
      <c r="H21" s="66">
        <v>0.049</v>
      </c>
      <c r="I21" s="66">
        <v>54.6</v>
      </c>
      <c r="J21" s="66">
        <v>0.07</v>
      </c>
      <c r="K21" s="66">
        <v>49.63</v>
      </c>
      <c r="L21" s="66">
        <v>0.105</v>
      </c>
      <c r="M21" s="66">
        <v>0.084</v>
      </c>
      <c r="N21" s="66"/>
      <c r="O21" s="66">
        <v>8.4</v>
      </c>
      <c r="P21" s="66">
        <v>0.14</v>
      </c>
      <c r="Q21" s="39"/>
      <c r="R21" s="72">
        <v>483</v>
      </c>
      <c r="S21" s="97">
        <f t="shared" si="1"/>
        <v>3.381</v>
      </c>
    </row>
    <row r="22" spans="1:19" ht="24" customHeight="1" hidden="1" thickBot="1">
      <c r="A22" s="99"/>
      <c r="B22" s="1"/>
      <c r="C22" s="3"/>
      <c r="D22" s="223"/>
      <c r="E22" s="238"/>
      <c r="F22" s="238"/>
      <c r="G22" s="10"/>
      <c r="H22" s="66"/>
      <c r="I22" s="66"/>
      <c r="J22" s="66"/>
      <c r="K22" s="66"/>
      <c r="L22" s="66"/>
      <c r="M22" s="66"/>
      <c r="N22" s="66"/>
      <c r="O22" s="66"/>
      <c r="P22" s="66"/>
      <c r="Q22" s="39"/>
      <c r="R22" s="72"/>
      <c r="S22" s="97">
        <f t="shared" si="1"/>
        <v>0</v>
      </c>
    </row>
    <row r="23" spans="1:19" s="4" customFormat="1" ht="24" customHeight="1" thickBot="1">
      <c r="A23" s="99"/>
      <c r="B23" s="38"/>
      <c r="C23" s="5" t="s">
        <v>24</v>
      </c>
      <c r="D23" s="225" t="s">
        <v>84</v>
      </c>
      <c r="E23" s="250"/>
      <c r="F23" s="250"/>
      <c r="G23" s="49">
        <v>100</v>
      </c>
      <c r="H23" s="83">
        <f>H24+H25</f>
        <v>0.176</v>
      </c>
      <c r="I23" s="83">
        <f aca="true" t="shared" si="4" ref="I23:P23">I24+I25</f>
        <v>0.008</v>
      </c>
      <c r="J23" s="83">
        <f t="shared" si="4"/>
        <v>14.7</v>
      </c>
      <c r="K23" s="83">
        <f t="shared" si="4"/>
        <v>60.62</v>
      </c>
      <c r="L23" s="83">
        <f t="shared" si="4"/>
        <v>0.056</v>
      </c>
      <c r="M23" s="83">
        <f t="shared" si="4"/>
        <v>0.4</v>
      </c>
      <c r="N23" s="83">
        <f t="shared" si="4"/>
        <v>0.248</v>
      </c>
      <c r="O23" s="83">
        <f t="shared" si="4"/>
        <v>1.16</v>
      </c>
      <c r="P23" s="83">
        <f t="shared" si="4"/>
        <v>2.03</v>
      </c>
      <c r="Q23" s="189" t="s">
        <v>264</v>
      </c>
      <c r="R23" s="86">
        <f>R24+R25</f>
        <v>264</v>
      </c>
      <c r="S23" s="86">
        <f>S24+S25</f>
        <v>2.242</v>
      </c>
    </row>
    <row r="24" spans="1:19" s="4" customFormat="1" ht="24" customHeight="1" thickBot="1">
      <c r="A24" s="99"/>
      <c r="B24" s="65"/>
      <c r="C24" s="44"/>
      <c r="D24" s="223" t="s">
        <v>85</v>
      </c>
      <c r="E24" s="238">
        <v>8</v>
      </c>
      <c r="F24" s="238">
        <v>8</v>
      </c>
      <c r="G24" s="10"/>
      <c r="H24" s="66">
        <v>0.176</v>
      </c>
      <c r="I24" s="66">
        <v>0.008</v>
      </c>
      <c r="J24" s="66">
        <v>4.72</v>
      </c>
      <c r="K24" s="66">
        <v>22.72</v>
      </c>
      <c r="L24" s="66">
        <v>0.056</v>
      </c>
      <c r="M24" s="66">
        <v>0.4</v>
      </c>
      <c r="N24" s="66">
        <v>0.248</v>
      </c>
      <c r="O24" s="66">
        <v>0.96</v>
      </c>
      <c r="P24" s="66">
        <v>2</v>
      </c>
      <c r="Q24" s="39"/>
      <c r="R24" s="72">
        <v>199</v>
      </c>
      <c r="S24" s="97">
        <f t="shared" si="1"/>
        <v>1.592</v>
      </c>
    </row>
    <row r="25" spans="1:19" s="4" customFormat="1" ht="24" customHeight="1" thickBot="1">
      <c r="A25" s="99"/>
      <c r="B25" s="65"/>
      <c r="C25" s="44"/>
      <c r="D25" s="223" t="s">
        <v>18</v>
      </c>
      <c r="E25" s="238">
        <v>10</v>
      </c>
      <c r="F25" s="238">
        <v>10</v>
      </c>
      <c r="G25" s="10"/>
      <c r="H25" s="66"/>
      <c r="I25" s="66"/>
      <c r="J25" s="66">
        <v>9.98</v>
      </c>
      <c r="K25" s="66">
        <v>37.9</v>
      </c>
      <c r="L25" s="66"/>
      <c r="M25" s="66"/>
      <c r="N25" s="66"/>
      <c r="O25" s="66">
        <v>0.2</v>
      </c>
      <c r="P25" s="66">
        <v>0.03</v>
      </c>
      <c r="Q25" s="39"/>
      <c r="R25" s="72">
        <v>65</v>
      </c>
      <c r="S25" s="97">
        <f t="shared" si="1"/>
        <v>0.65</v>
      </c>
    </row>
    <row r="26" spans="1:19" s="162" customFormat="1" ht="0.75" customHeight="1" hidden="1" thickBot="1">
      <c r="A26" s="207"/>
      <c r="B26" s="209"/>
      <c r="C26" s="210"/>
      <c r="D26" s="229"/>
      <c r="E26" s="237"/>
      <c r="F26" s="237"/>
      <c r="G26" s="9"/>
      <c r="H26" s="53"/>
      <c r="I26" s="53"/>
      <c r="J26" s="53"/>
      <c r="K26" s="53"/>
      <c r="L26" s="53"/>
      <c r="M26" s="53"/>
      <c r="N26" s="53"/>
      <c r="O26" s="53"/>
      <c r="P26" s="53"/>
      <c r="Q26" s="176"/>
      <c r="R26" s="68"/>
      <c r="S26" s="152">
        <f t="shared" si="1"/>
        <v>0</v>
      </c>
    </row>
    <row r="27" spans="1:19" s="4" customFormat="1" ht="36.75" customHeight="1" thickBot="1">
      <c r="A27" s="99"/>
      <c r="B27" s="38"/>
      <c r="C27" s="5" t="s">
        <v>26</v>
      </c>
      <c r="D27" s="225" t="s">
        <v>190</v>
      </c>
      <c r="E27" s="250"/>
      <c r="F27" s="250"/>
      <c r="G27" s="49">
        <v>250</v>
      </c>
      <c r="H27" s="83">
        <f aca="true" t="shared" si="5" ref="H27:P27">H28+H29+H30+H31+H32+H33+H36</f>
        <v>7.646</v>
      </c>
      <c r="I27" s="83">
        <f t="shared" si="5"/>
        <v>9.052999999999999</v>
      </c>
      <c r="J27" s="83">
        <f t="shared" si="5"/>
        <v>16.762999999999998</v>
      </c>
      <c r="K27" s="83">
        <f>SUM(K28:K36)</f>
        <v>195.66000000000003</v>
      </c>
      <c r="L27" s="83">
        <f t="shared" si="5"/>
        <v>0.050499999999999996</v>
      </c>
      <c r="M27" s="83">
        <f t="shared" si="5"/>
        <v>0.1728</v>
      </c>
      <c r="N27" s="83">
        <f>N28+N29+N30+N31+N32+N33+N36</f>
        <v>24.161</v>
      </c>
      <c r="O27" s="83">
        <f t="shared" si="5"/>
        <v>62.27000000000001</v>
      </c>
      <c r="P27" s="83">
        <f t="shared" si="5"/>
        <v>1.433</v>
      </c>
      <c r="Q27" s="189" t="s">
        <v>329</v>
      </c>
      <c r="R27" s="86">
        <f>R28+R29+R30+R31+R32+R33+R36+R34+R35</f>
        <v>1669.35</v>
      </c>
      <c r="S27" s="86">
        <f>S28+S29+S30+S31+S32+S33+S36+S34+S35</f>
        <v>10.7135</v>
      </c>
    </row>
    <row r="28" spans="1:19" ht="24.75" customHeight="1" thickBot="1">
      <c r="A28" s="99"/>
      <c r="B28" s="46"/>
      <c r="C28" s="47"/>
      <c r="D28" s="223" t="s">
        <v>87</v>
      </c>
      <c r="E28" s="296">
        <v>24</v>
      </c>
      <c r="F28" s="296">
        <v>24</v>
      </c>
      <c r="G28" s="277"/>
      <c r="H28" s="273">
        <v>4.368</v>
      </c>
      <c r="I28" s="273">
        <v>4.416</v>
      </c>
      <c r="J28" s="273">
        <v>0.168</v>
      </c>
      <c r="K28" s="273">
        <v>57.84</v>
      </c>
      <c r="L28" s="273">
        <v>0.019</v>
      </c>
      <c r="M28" s="273">
        <v>0.036</v>
      </c>
      <c r="N28" s="273">
        <v>0</v>
      </c>
      <c r="O28" s="273">
        <v>4.08</v>
      </c>
      <c r="P28" s="273">
        <v>0.384</v>
      </c>
      <c r="Q28" s="39"/>
      <c r="R28" s="72">
        <v>174.8</v>
      </c>
      <c r="S28" s="97">
        <f t="shared" si="1"/>
        <v>4.195200000000001</v>
      </c>
    </row>
    <row r="29" spans="1:19" ht="24.75" customHeight="1" thickBot="1">
      <c r="A29" s="99"/>
      <c r="B29" s="46"/>
      <c r="C29" s="47"/>
      <c r="D29" s="223" t="s">
        <v>31</v>
      </c>
      <c r="E29" s="238">
        <v>50</v>
      </c>
      <c r="F29" s="238">
        <v>40</v>
      </c>
      <c r="G29" s="133"/>
      <c r="H29" s="66">
        <v>0.72</v>
      </c>
      <c r="I29" s="66">
        <v>0.04</v>
      </c>
      <c r="J29" s="66">
        <v>1.88</v>
      </c>
      <c r="K29" s="66">
        <v>10.8</v>
      </c>
      <c r="L29" s="66"/>
      <c r="M29" s="66">
        <v>0.016</v>
      </c>
      <c r="N29" s="66">
        <v>24</v>
      </c>
      <c r="O29" s="66">
        <v>19.2</v>
      </c>
      <c r="P29" s="66">
        <v>0.24</v>
      </c>
      <c r="Q29" s="39"/>
      <c r="R29" s="72">
        <v>24</v>
      </c>
      <c r="S29" s="97">
        <f t="shared" si="1"/>
        <v>1.2</v>
      </c>
    </row>
    <row r="30" spans="1:19" s="4" customFormat="1" ht="24.75" customHeight="1" thickBot="1">
      <c r="A30" s="99"/>
      <c r="B30" s="65"/>
      <c r="C30" s="45"/>
      <c r="D30" s="223" t="s">
        <v>81</v>
      </c>
      <c r="E30" s="238">
        <v>21</v>
      </c>
      <c r="F30" s="238">
        <v>21</v>
      </c>
      <c r="G30" s="10"/>
      <c r="H30" s="66">
        <v>2.415</v>
      </c>
      <c r="I30" s="66">
        <v>0.693</v>
      </c>
      <c r="J30" s="66">
        <v>13.965</v>
      </c>
      <c r="K30" s="66">
        <v>73.08</v>
      </c>
      <c r="L30" s="66"/>
      <c r="M30" s="66">
        <v>0.084</v>
      </c>
      <c r="N30" s="66"/>
      <c r="O30" s="66">
        <v>5.67</v>
      </c>
      <c r="P30" s="66">
        <v>0.507</v>
      </c>
      <c r="Q30" s="39"/>
      <c r="R30" s="72">
        <v>42</v>
      </c>
      <c r="S30" s="97">
        <f t="shared" si="1"/>
        <v>0.882</v>
      </c>
    </row>
    <row r="31" spans="1:19" ht="24.75" customHeight="1" thickBot="1">
      <c r="A31" s="99"/>
      <c r="B31" s="46"/>
      <c r="C31" s="47"/>
      <c r="D31" s="223" t="s">
        <v>67</v>
      </c>
      <c r="E31" s="238">
        <v>5</v>
      </c>
      <c r="F31" s="238">
        <v>4</v>
      </c>
      <c r="G31" s="10"/>
      <c r="H31" s="66">
        <v>0.056</v>
      </c>
      <c r="I31" s="66"/>
      <c r="J31" s="66">
        <v>0.364</v>
      </c>
      <c r="K31" s="66">
        <v>1.64</v>
      </c>
      <c r="L31" s="66">
        <v>0</v>
      </c>
      <c r="M31" s="66">
        <v>0.028</v>
      </c>
      <c r="N31" s="66">
        <v>0.001</v>
      </c>
      <c r="O31" s="66">
        <v>1.24</v>
      </c>
      <c r="P31" s="66">
        <v>0.032</v>
      </c>
      <c r="Q31" s="39"/>
      <c r="R31" s="72">
        <v>25</v>
      </c>
      <c r="S31" s="97">
        <f t="shared" si="1"/>
        <v>0.125</v>
      </c>
    </row>
    <row r="32" spans="1:19" ht="24.75" customHeight="1" thickBot="1">
      <c r="A32" s="99"/>
      <c r="B32" s="46"/>
      <c r="C32" s="47"/>
      <c r="D32" s="223" t="s">
        <v>65</v>
      </c>
      <c r="E32" s="238">
        <v>5</v>
      </c>
      <c r="F32" s="238">
        <v>4</v>
      </c>
      <c r="G32" s="10"/>
      <c r="H32" s="66">
        <v>0.052</v>
      </c>
      <c r="I32" s="66">
        <v>0.004</v>
      </c>
      <c r="J32" s="66">
        <v>0.336</v>
      </c>
      <c r="K32" s="66">
        <v>1.36</v>
      </c>
      <c r="L32" s="66">
        <v>0.024</v>
      </c>
      <c r="M32" s="66">
        <v>0.0028</v>
      </c>
      <c r="N32" s="66">
        <v>0.16</v>
      </c>
      <c r="O32" s="66">
        <v>2.04</v>
      </c>
      <c r="P32" s="66">
        <v>0.028</v>
      </c>
      <c r="Q32" s="39"/>
      <c r="R32" s="72">
        <v>29</v>
      </c>
      <c r="S32" s="97">
        <f t="shared" si="1"/>
        <v>0.145</v>
      </c>
    </row>
    <row r="33" spans="1:19" ht="24.75" customHeight="1" thickBot="1">
      <c r="A33" s="99"/>
      <c r="B33" s="46"/>
      <c r="C33" s="47"/>
      <c r="D33" s="223" t="s">
        <v>17</v>
      </c>
      <c r="E33" s="238">
        <v>5</v>
      </c>
      <c r="F33" s="238">
        <f>E33</f>
        <v>5</v>
      </c>
      <c r="G33" s="303"/>
      <c r="H33" s="66">
        <v>0.035</v>
      </c>
      <c r="I33" s="66">
        <v>3.9</v>
      </c>
      <c r="J33" s="66">
        <v>0.05</v>
      </c>
      <c r="K33" s="66">
        <v>35.45</v>
      </c>
      <c r="L33" s="66">
        <v>0.0075</v>
      </c>
      <c r="M33" s="66">
        <v>0.006</v>
      </c>
      <c r="N33" s="66"/>
      <c r="O33" s="66">
        <v>0.6</v>
      </c>
      <c r="P33" s="66">
        <v>0.01</v>
      </c>
      <c r="Q33" s="39"/>
      <c r="R33" s="72">
        <v>483</v>
      </c>
      <c r="S33" s="97">
        <f t="shared" si="1"/>
        <v>2.415</v>
      </c>
    </row>
    <row r="34" spans="1:19" ht="24.75" customHeight="1" thickBot="1">
      <c r="A34" s="99"/>
      <c r="B34" s="46"/>
      <c r="C34" s="47"/>
      <c r="D34" s="223" t="s">
        <v>69</v>
      </c>
      <c r="E34" s="238">
        <v>6</v>
      </c>
      <c r="F34" s="238">
        <v>6</v>
      </c>
      <c r="G34" s="10"/>
      <c r="H34" s="66">
        <v>0.168</v>
      </c>
      <c r="I34" s="66">
        <v>1.2</v>
      </c>
      <c r="J34" s="66">
        <v>0.192</v>
      </c>
      <c r="K34" s="66">
        <v>12.36</v>
      </c>
      <c r="L34" s="66"/>
      <c r="M34" s="66">
        <v>0.0007</v>
      </c>
      <c r="N34" s="66"/>
      <c r="O34" s="66">
        <v>5.16</v>
      </c>
      <c r="P34" s="66">
        <v>0.018</v>
      </c>
      <c r="Q34" s="39"/>
      <c r="R34" s="72">
        <v>218.55</v>
      </c>
      <c r="S34" s="97">
        <f t="shared" si="1"/>
        <v>1.3113000000000001</v>
      </c>
    </row>
    <row r="35" spans="1:19" ht="24.75" customHeight="1" thickBot="1">
      <c r="A35" s="99"/>
      <c r="B35" s="46"/>
      <c r="C35" s="47"/>
      <c r="D35" s="223" t="s">
        <v>214</v>
      </c>
      <c r="E35" s="238">
        <v>0.5</v>
      </c>
      <c r="F35" s="238">
        <v>0.5</v>
      </c>
      <c r="G35" s="10"/>
      <c r="H35" s="66">
        <v>0.076</v>
      </c>
      <c r="I35" s="66">
        <v>0.084</v>
      </c>
      <c r="J35" s="66">
        <v>0.487</v>
      </c>
      <c r="K35" s="66">
        <v>3.13</v>
      </c>
      <c r="L35" s="66"/>
      <c r="M35" s="66">
        <v>0.004</v>
      </c>
      <c r="N35" s="66">
        <v>0.465</v>
      </c>
      <c r="O35" s="66">
        <v>8.34</v>
      </c>
      <c r="P35" s="66">
        <v>0.43</v>
      </c>
      <c r="Q35" s="39"/>
      <c r="R35" s="72">
        <v>650</v>
      </c>
      <c r="S35" s="97">
        <f t="shared" si="1"/>
        <v>0.325</v>
      </c>
    </row>
    <row r="36" spans="1:19" ht="24.75" customHeight="1" thickBot="1">
      <c r="A36" s="99"/>
      <c r="B36" s="46"/>
      <c r="C36" s="47"/>
      <c r="D36" s="223" t="s">
        <v>100</v>
      </c>
      <c r="E36" s="238">
        <v>5</v>
      </c>
      <c r="F36" s="238">
        <v>5</v>
      </c>
      <c r="G36" s="133"/>
      <c r="H36" s="67"/>
      <c r="I36" s="67"/>
      <c r="J36" s="67"/>
      <c r="K36" s="67"/>
      <c r="L36" s="67"/>
      <c r="M36" s="67"/>
      <c r="N36" s="67"/>
      <c r="O36" s="66">
        <v>29.44</v>
      </c>
      <c r="P36" s="66">
        <v>0.232</v>
      </c>
      <c r="Q36" s="177"/>
      <c r="R36" s="72">
        <v>23</v>
      </c>
      <c r="S36" s="97">
        <f t="shared" si="1"/>
        <v>0.115</v>
      </c>
    </row>
    <row r="37" spans="1:19" ht="36.75" customHeight="1" thickBot="1">
      <c r="A37" s="99"/>
      <c r="B37" s="38"/>
      <c r="C37" s="61"/>
      <c r="D37" s="222" t="s">
        <v>353</v>
      </c>
      <c r="E37" s="237"/>
      <c r="F37" s="237"/>
      <c r="G37" s="9">
        <v>160</v>
      </c>
      <c r="H37" s="53">
        <f>H38+H39+H40+H41+H42</f>
        <v>24.741</v>
      </c>
      <c r="I37" s="53">
        <f aca="true" t="shared" si="6" ref="I37:P37">I38+I39+I40+I41+I42</f>
        <v>25.49</v>
      </c>
      <c r="J37" s="53">
        <f t="shared" si="6"/>
        <v>22.875999999999998</v>
      </c>
      <c r="K37" s="53">
        <f t="shared" si="6"/>
        <v>421.51000000000005</v>
      </c>
      <c r="L37" s="53">
        <f t="shared" si="6"/>
        <v>5.884099999999999</v>
      </c>
      <c r="M37" s="53">
        <f t="shared" si="6"/>
        <v>0.3942</v>
      </c>
      <c r="N37" s="53">
        <f t="shared" si="6"/>
        <v>0.45</v>
      </c>
      <c r="O37" s="53">
        <f t="shared" si="6"/>
        <v>83.50000000000001</v>
      </c>
      <c r="P37" s="53">
        <f t="shared" si="6"/>
        <v>3.024</v>
      </c>
      <c r="Q37" s="176" t="s">
        <v>354</v>
      </c>
      <c r="R37" s="68">
        <f>R38+R39+R40+R41+R42</f>
        <v>813.8</v>
      </c>
      <c r="S37" s="68">
        <f>S38+S39+S40+S41+S42</f>
        <v>27.141499999999997</v>
      </c>
    </row>
    <row r="38" spans="1:19" ht="27" customHeight="1" thickBot="1">
      <c r="A38" s="99"/>
      <c r="B38" s="46"/>
      <c r="C38" s="47"/>
      <c r="D38" s="223" t="s">
        <v>87</v>
      </c>
      <c r="E38" s="238">
        <v>80</v>
      </c>
      <c r="F38" s="238">
        <v>80</v>
      </c>
      <c r="G38" s="10"/>
      <c r="H38" s="66">
        <v>14.56</v>
      </c>
      <c r="I38" s="66">
        <v>14.72</v>
      </c>
      <c r="J38" s="66">
        <v>0.56</v>
      </c>
      <c r="K38" s="66">
        <v>192.8</v>
      </c>
      <c r="L38" s="66">
        <v>5.6</v>
      </c>
      <c r="M38" s="66">
        <v>0.12</v>
      </c>
      <c r="N38" s="66"/>
      <c r="O38" s="66">
        <v>13.6</v>
      </c>
      <c r="P38" s="66">
        <v>1.28</v>
      </c>
      <c r="Q38" s="39"/>
      <c r="R38" s="72">
        <v>174.8</v>
      </c>
      <c r="S38" s="97">
        <f t="shared" si="1"/>
        <v>13.984</v>
      </c>
    </row>
    <row r="39" spans="1:19" ht="27" customHeight="1" thickBot="1">
      <c r="A39" s="99"/>
      <c r="B39" s="46"/>
      <c r="C39" s="47"/>
      <c r="D39" s="223" t="s">
        <v>35</v>
      </c>
      <c r="E39" s="238">
        <v>30</v>
      </c>
      <c r="F39" s="238">
        <v>30</v>
      </c>
      <c r="G39" s="10"/>
      <c r="H39" s="66">
        <v>0.84</v>
      </c>
      <c r="I39" s="66">
        <v>0.96</v>
      </c>
      <c r="J39" s="66">
        <v>1.41</v>
      </c>
      <c r="K39" s="66">
        <v>17.4</v>
      </c>
      <c r="L39" s="66">
        <v>0.012</v>
      </c>
      <c r="M39" s="66">
        <v>0.045</v>
      </c>
      <c r="N39" s="66">
        <v>0.45</v>
      </c>
      <c r="O39" s="66">
        <v>37.2</v>
      </c>
      <c r="P39" s="66">
        <v>0.06</v>
      </c>
      <c r="Q39" s="39"/>
      <c r="R39" s="72">
        <v>69.75</v>
      </c>
      <c r="S39" s="97">
        <f t="shared" si="1"/>
        <v>2.0925</v>
      </c>
    </row>
    <row r="40" spans="1:19" ht="27" customHeight="1" thickBot="1">
      <c r="A40" s="99"/>
      <c r="B40" s="46"/>
      <c r="C40" s="47"/>
      <c r="D40" s="223" t="s">
        <v>17</v>
      </c>
      <c r="E40" s="238">
        <v>5</v>
      </c>
      <c r="F40" s="238">
        <f>E40</f>
        <v>5</v>
      </c>
      <c r="G40" s="303"/>
      <c r="H40" s="66">
        <v>0.035</v>
      </c>
      <c r="I40" s="66">
        <v>3.9</v>
      </c>
      <c r="J40" s="66">
        <v>0.05</v>
      </c>
      <c r="K40" s="66">
        <v>35.45</v>
      </c>
      <c r="L40" s="66">
        <v>0.0075</v>
      </c>
      <c r="M40" s="66">
        <v>0.006</v>
      </c>
      <c r="N40" s="66"/>
      <c r="O40" s="66">
        <v>0.6</v>
      </c>
      <c r="P40" s="66">
        <v>0.01</v>
      </c>
      <c r="Q40" s="39"/>
      <c r="R40" s="72">
        <v>483</v>
      </c>
      <c r="S40" s="97">
        <f t="shared" si="1"/>
        <v>2.415</v>
      </c>
    </row>
    <row r="41" spans="1:19" s="4" customFormat="1" ht="27" customHeight="1" thickBot="1">
      <c r="A41" s="99"/>
      <c r="B41" s="65"/>
      <c r="C41" s="45"/>
      <c r="D41" s="223" t="s">
        <v>43</v>
      </c>
      <c r="E41" s="238">
        <v>1</v>
      </c>
      <c r="F41" s="238">
        <v>1</v>
      </c>
      <c r="G41" s="133"/>
      <c r="H41" s="66">
        <v>6.096</v>
      </c>
      <c r="I41" s="66">
        <v>5.52</v>
      </c>
      <c r="J41" s="66">
        <v>0.336</v>
      </c>
      <c r="K41" s="66">
        <v>75.36</v>
      </c>
      <c r="L41" s="66">
        <v>0.0336</v>
      </c>
      <c r="M41" s="66">
        <v>0.2112</v>
      </c>
      <c r="N41" s="66"/>
      <c r="O41" s="66">
        <v>26.4</v>
      </c>
      <c r="P41" s="66">
        <v>1.2</v>
      </c>
      <c r="Q41" s="39"/>
      <c r="R41" s="72">
        <v>6.25</v>
      </c>
      <c r="S41" s="97">
        <f>(E41*R41)</f>
        <v>6.25</v>
      </c>
    </row>
    <row r="42" spans="1:19" ht="27" customHeight="1" thickBot="1">
      <c r="A42" s="99"/>
      <c r="B42" s="46"/>
      <c r="C42" s="47"/>
      <c r="D42" s="223" t="s">
        <v>16</v>
      </c>
      <c r="E42" s="238">
        <v>30</v>
      </c>
      <c r="F42" s="238">
        <v>30</v>
      </c>
      <c r="G42" s="133"/>
      <c r="H42" s="66">
        <v>3.21</v>
      </c>
      <c r="I42" s="66">
        <v>0.39</v>
      </c>
      <c r="J42" s="66">
        <v>20.52</v>
      </c>
      <c r="K42" s="66">
        <v>100.5</v>
      </c>
      <c r="L42" s="66">
        <v>0.231</v>
      </c>
      <c r="M42" s="66">
        <v>0.012</v>
      </c>
      <c r="N42" s="66"/>
      <c r="O42" s="66">
        <v>5.7</v>
      </c>
      <c r="P42" s="66">
        <v>0.474</v>
      </c>
      <c r="Q42" s="39"/>
      <c r="R42" s="72">
        <v>80</v>
      </c>
      <c r="S42" s="97">
        <f t="shared" si="1"/>
        <v>2.4</v>
      </c>
    </row>
    <row r="43" spans="1:19" s="4" customFormat="1" ht="27" customHeight="1" thickBot="1">
      <c r="A43" s="99"/>
      <c r="B43" s="38"/>
      <c r="C43" s="8"/>
      <c r="D43" s="222" t="s">
        <v>88</v>
      </c>
      <c r="E43" s="237"/>
      <c r="F43" s="237"/>
      <c r="G43" s="9">
        <v>200</v>
      </c>
      <c r="H43" s="53">
        <f>H44+H45</f>
        <v>0.063</v>
      </c>
      <c r="I43" s="53">
        <f aca="true" t="shared" si="7" ref="I43:P43">I44+I45</f>
        <v>0.007</v>
      </c>
      <c r="J43" s="53">
        <f t="shared" si="7"/>
        <v>15.180000000000001</v>
      </c>
      <c r="K43" s="53">
        <f t="shared" si="7"/>
        <v>59.510000000000005</v>
      </c>
      <c r="L43" s="53">
        <f t="shared" si="7"/>
        <v>0</v>
      </c>
      <c r="M43" s="53">
        <f t="shared" si="7"/>
        <v>2.1</v>
      </c>
      <c r="N43" s="53">
        <f t="shared" si="7"/>
        <v>3.5</v>
      </c>
      <c r="O43" s="53">
        <f t="shared" si="7"/>
        <v>0.3</v>
      </c>
      <c r="P43" s="53">
        <f t="shared" si="7"/>
        <v>0.04</v>
      </c>
      <c r="Q43" s="176" t="s">
        <v>259</v>
      </c>
      <c r="R43" s="68">
        <v>40.72</v>
      </c>
      <c r="S43" s="68">
        <f>S44+S45</f>
        <v>2.235</v>
      </c>
    </row>
    <row r="44" spans="1:19" ht="27" customHeight="1" thickBot="1">
      <c r="A44" s="99"/>
      <c r="B44" s="46"/>
      <c r="C44" s="47"/>
      <c r="D44" s="223" t="s">
        <v>89</v>
      </c>
      <c r="E44" s="238">
        <v>7</v>
      </c>
      <c r="F44" s="238">
        <v>7</v>
      </c>
      <c r="G44" s="10"/>
      <c r="H44" s="66">
        <v>0.063</v>
      </c>
      <c r="I44" s="66">
        <v>0.007</v>
      </c>
      <c r="J44" s="66">
        <v>0.21</v>
      </c>
      <c r="K44" s="66">
        <v>2.66</v>
      </c>
      <c r="L44" s="66"/>
      <c r="M44" s="66">
        <v>2.1</v>
      </c>
      <c r="N44" s="66">
        <v>3.5</v>
      </c>
      <c r="O44" s="66"/>
      <c r="P44" s="66"/>
      <c r="Q44" s="39"/>
      <c r="R44" s="72">
        <v>180</v>
      </c>
      <c r="S44" s="97">
        <f t="shared" si="1"/>
        <v>1.26</v>
      </c>
    </row>
    <row r="45" spans="1:19" ht="27" customHeight="1" thickBot="1">
      <c r="A45" s="99"/>
      <c r="B45" s="46"/>
      <c r="C45" s="47"/>
      <c r="D45" s="223" t="s">
        <v>18</v>
      </c>
      <c r="E45" s="238">
        <v>15</v>
      </c>
      <c r="F45" s="238">
        <v>15</v>
      </c>
      <c r="G45" s="133"/>
      <c r="H45" s="67"/>
      <c r="I45" s="67"/>
      <c r="J45" s="66">
        <v>14.97</v>
      </c>
      <c r="K45" s="66">
        <v>56.85</v>
      </c>
      <c r="L45" s="66"/>
      <c r="M45" s="66"/>
      <c r="N45" s="66"/>
      <c r="O45" s="66">
        <v>0.3</v>
      </c>
      <c r="P45" s="66">
        <v>0.04</v>
      </c>
      <c r="Q45" s="39"/>
      <c r="R45" s="72">
        <v>65</v>
      </c>
      <c r="S45" s="97">
        <f t="shared" si="1"/>
        <v>0.975</v>
      </c>
    </row>
    <row r="46" spans="1:19" s="4" customFormat="1" ht="27" customHeight="1" thickBot="1">
      <c r="A46" s="99"/>
      <c r="B46" s="38"/>
      <c r="C46" s="8"/>
      <c r="D46" s="222" t="s">
        <v>40</v>
      </c>
      <c r="E46" s="237">
        <v>40</v>
      </c>
      <c r="F46" s="237">
        <v>40</v>
      </c>
      <c r="G46" s="9">
        <v>40</v>
      </c>
      <c r="H46" s="53">
        <v>2.64</v>
      </c>
      <c r="I46" s="53">
        <v>0.48</v>
      </c>
      <c r="J46" s="53">
        <v>13.68</v>
      </c>
      <c r="K46" s="53">
        <v>72.4</v>
      </c>
      <c r="L46" s="53">
        <v>0.072</v>
      </c>
      <c r="M46" s="53">
        <v>0.032</v>
      </c>
      <c r="N46" s="53"/>
      <c r="O46" s="53">
        <v>14</v>
      </c>
      <c r="P46" s="53">
        <v>1.56</v>
      </c>
      <c r="Q46" s="176" t="s">
        <v>238</v>
      </c>
      <c r="R46" s="68">
        <v>60.23</v>
      </c>
      <c r="S46" s="98">
        <f t="shared" si="1"/>
        <v>2.4092</v>
      </c>
    </row>
    <row r="47" spans="1:19" s="4" customFormat="1" ht="27" customHeight="1" thickBot="1">
      <c r="A47" s="99"/>
      <c r="B47" s="38"/>
      <c r="C47" s="5" t="s">
        <v>41</v>
      </c>
      <c r="D47" s="225" t="s">
        <v>343</v>
      </c>
      <c r="E47" s="250"/>
      <c r="F47" s="250"/>
      <c r="G47" s="49">
        <v>80</v>
      </c>
      <c r="H47" s="83">
        <f>H48+H49+H50+H51+H52+H53+H54</f>
        <v>1.3870999999999998</v>
      </c>
      <c r="I47" s="83">
        <f aca="true" t="shared" si="8" ref="I47:P47">I48+I49+I50+I51+I52+I53+I54</f>
        <v>5.162999999999999</v>
      </c>
      <c r="J47" s="83">
        <f t="shared" si="8"/>
        <v>9.660200000000003</v>
      </c>
      <c r="K47" s="83">
        <f t="shared" si="8"/>
        <v>87.92</v>
      </c>
      <c r="L47" s="83">
        <f t="shared" si="8"/>
        <v>0.0852</v>
      </c>
      <c r="M47" s="83">
        <f t="shared" si="8"/>
        <v>0.07</v>
      </c>
      <c r="N47" s="83">
        <f t="shared" si="8"/>
        <v>1.151</v>
      </c>
      <c r="O47" s="83">
        <f t="shared" si="8"/>
        <v>32.199999999999996</v>
      </c>
      <c r="P47" s="83">
        <f t="shared" si="8"/>
        <v>1.5480000000000003</v>
      </c>
      <c r="Q47" s="189" t="s">
        <v>342</v>
      </c>
      <c r="R47" s="86">
        <f>R48+R49+R50+R51+R52+R53+R54</f>
        <v>609</v>
      </c>
      <c r="S47" s="86">
        <f>S48+S49+S50+S51+S52+S53+S54</f>
        <v>6.855</v>
      </c>
    </row>
    <row r="48" spans="1:19" s="158" customFormat="1" ht="27" customHeight="1" thickBot="1">
      <c r="A48" s="104"/>
      <c r="B48" s="46"/>
      <c r="C48" s="201"/>
      <c r="D48" s="223" t="s">
        <v>66</v>
      </c>
      <c r="E48" s="238">
        <v>50</v>
      </c>
      <c r="F48" s="238">
        <v>30</v>
      </c>
      <c r="G48" s="10"/>
      <c r="H48" s="66">
        <v>0.6</v>
      </c>
      <c r="I48" s="66">
        <v>0.12</v>
      </c>
      <c r="J48" s="66">
        <v>5.34</v>
      </c>
      <c r="K48" s="66">
        <v>24</v>
      </c>
      <c r="L48" s="66">
        <v>0.036</v>
      </c>
      <c r="M48" s="66">
        <v>0.021</v>
      </c>
      <c r="N48" s="66"/>
      <c r="O48" s="66">
        <v>3</v>
      </c>
      <c r="P48" s="66">
        <v>0.27</v>
      </c>
      <c r="Q48" s="39"/>
      <c r="R48" s="72">
        <v>21</v>
      </c>
      <c r="S48" s="97">
        <f aca="true" t="shared" si="9" ref="S48:S54">(E48*R48)/1000</f>
        <v>1.05</v>
      </c>
    </row>
    <row r="49" spans="1:19" s="158" customFormat="1" ht="27" customHeight="1" thickBot="1">
      <c r="A49" s="104"/>
      <c r="B49" s="46"/>
      <c r="C49" s="201"/>
      <c r="D49" s="223" t="s">
        <v>28</v>
      </c>
      <c r="E49" s="238">
        <v>5</v>
      </c>
      <c r="F49" s="238">
        <v>5</v>
      </c>
      <c r="G49" s="10"/>
      <c r="H49" s="66"/>
      <c r="I49" s="66">
        <v>4.995</v>
      </c>
      <c r="J49" s="66"/>
      <c r="K49" s="66">
        <v>44.95</v>
      </c>
      <c r="L49" s="66"/>
      <c r="M49" s="66"/>
      <c r="N49" s="66"/>
      <c r="O49" s="66"/>
      <c r="P49" s="66"/>
      <c r="Q49" s="39"/>
      <c r="R49" s="72">
        <v>135</v>
      </c>
      <c r="S49" s="97">
        <f t="shared" si="9"/>
        <v>0.675</v>
      </c>
    </row>
    <row r="50" spans="1:19" s="158" customFormat="1" ht="27" customHeight="1" thickBot="1">
      <c r="A50" s="104"/>
      <c r="B50" s="46"/>
      <c r="C50" s="201"/>
      <c r="D50" s="223" t="s">
        <v>27</v>
      </c>
      <c r="E50" s="238">
        <v>30</v>
      </c>
      <c r="F50" s="238">
        <v>24</v>
      </c>
      <c r="G50" s="204"/>
      <c r="H50" s="66">
        <v>0.36</v>
      </c>
      <c r="I50" s="66">
        <v>0.024</v>
      </c>
      <c r="J50" s="66">
        <v>2.4</v>
      </c>
      <c r="K50" s="66">
        <v>10.08</v>
      </c>
      <c r="L50" s="66"/>
      <c r="M50" s="66">
        <v>0.0096</v>
      </c>
      <c r="N50" s="66"/>
      <c r="O50" s="66">
        <v>20.88</v>
      </c>
      <c r="P50" s="66">
        <v>0.336</v>
      </c>
      <c r="Q50" s="39"/>
      <c r="R50" s="72">
        <v>29</v>
      </c>
      <c r="S50" s="97">
        <f t="shared" si="9"/>
        <v>0.87</v>
      </c>
    </row>
    <row r="51" spans="1:19" s="158" customFormat="1" ht="27" customHeight="1" thickBot="1">
      <c r="A51" s="104"/>
      <c r="B51" s="46"/>
      <c r="C51" s="201"/>
      <c r="D51" s="223" t="s">
        <v>67</v>
      </c>
      <c r="E51" s="238">
        <v>5</v>
      </c>
      <c r="F51" s="238">
        <v>4</v>
      </c>
      <c r="G51" s="204"/>
      <c r="H51" s="66">
        <v>0.056</v>
      </c>
      <c r="I51" s="66"/>
      <c r="J51" s="66">
        <v>0.364</v>
      </c>
      <c r="K51" s="66">
        <v>1.64</v>
      </c>
      <c r="L51" s="66">
        <v>0</v>
      </c>
      <c r="M51" s="66">
        <v>0.028</v>
      </c>
      <c r="N51" s="66">
        <v>0.001</v>
      </c>
      <c r="O51" s="66">
        <v>1.24</v>
      </c>
      <c r="P51" s="66">
        <v>0.032</v>
      </c>
      <c r="Q51" s="39"/>
      <c r="R51" s="72">
        <v>25</v>
      </c>
      <c r="S51" s="97">
        <f t="shared" si="9"/>
        <v>0.125</v>
      </c>
    </row>
    <row r="52" spans="1:19" s="158" customFormat="1" ht="27" customHeight="1" thickBot="1">
      <c r="A52" s="104"/>
      <c r="B52" s="46"/>
      <c r="C52" s="201"/>
      <c r="D52" s="223" t="s">
        <v>65</v>
      </c>
      <c r="E52" s="238">
        <v>15</v>
      </c>
      <c r="F52" s="238">
        <v>12</v>
      </c>
      <c r="G52" s="204"/>
      <c r="H52" s="66">
        <v>0.156</v>
      </c>
      <c r="I52" s="66">
        <v>0.012</v>
      </c>
      <c r="J52" s="66">
        <v>1.008</v>
      </c>
      <c r="K52" s="66">
        <v>4.08</v>
      </c>
      <c r="L52" s="66">
        <v>0.0072</v>
      </c>
      <c r="M52" s="66">
        <v>0.0084</v>
      </c>
      <c r="N52" s="66">
        <v>0.48</v>
      </c>
      <c r="O52" s="66">
        <v>6.12</v>
      </c>
      <c r="P52" s="66">
        <v>0.84</v>
      </c>
      <c r="Q52" s="39"/>
      <c r="R52" s="72">
        <v>29</v>
      </c>
      <c r="S52" s="97">
        <f t="shared" si="9"/>
        <v>0.435</v>
      </c>
    </row>
    <row r="53" spans="1:19" s="158" customFormat="1" ht="27" customHeight="1" thickBot="1">
      <c r="A53" s="104"/>
      <c r="B53" s="46"/>
      <c r="C53" s="201"/>
      <c r="D53" s="223" t="s">
        <v>185</v>
      </c>
      <c r="E53" s="238">
        <v>10</v>
      </c>
      <c r="F53" s="238">
        <v>6</v>
      </c>
      <c r="G53" s="204"/>
      <c r="H53" s="66">
        <v>0.192</v>
      </c>
      <c r="I53" s="66">
        <v>0.012</v>
      </c>
      <c r="J53" s="66">
        <v>0.39</v>
      </c>
      <c r="K53" s="66">
        <v>2.4</v>
      </c>
      <c r="L53" s="66">
        <v>0.042</v>
      </c>
      <c r="M53" s="66">
        <v>0.003</v>
      </c>
      <c r="N53" s="66">
        <v>0.6</v>
      </c>
      <c r="O53" s="66">
        <v>0.96</v>
      </c>
      <c r="P53" s="66">
        <v>0.042</v>
      </c>
      <c r="Q53" s="39"/>
      <c r="R53" s="72">
        <v>120</v>
      </c>
      <c r="S53" s="97">
        <f t="shared" si="9"/>
        <v>1.2</v>
      </c>
    </row>
    <row r="54" spans="1:19" s="158" customFormat="1" ht="27" customHeight="1" thickBot="1">
      <c r="A54" s="104"/>
      <c r="B54" s="46"/>
      <c r="C54" s="201"/>
      <c r="D54" s="280" t="s">
        <v>186</v>
      </c>
      <c r="E54" s="238">
        <v>10</v>
      </c>
      <c r="F54" s="238">
        <v>7</v>
      </c>
      <c r="G54" s="204"/>
      <c r="H54" s="66">
        <v>0.0231</v>
      </c>
      <c r="I54" s="66"/>
      <c r="J54" s="66">
        <v>0.1582</v>
      </c>
      <c r="K54" s="66">
        <v>0.77</v>
      </c>
      <c r="L54" s="66"/>
      <c r="M54" s="66"/>
      <c r="N54" s="66">
        <v>0.07</v>
      </c>
      <c r="O54" s="66"/>
      <c r="P54" s="66">
        <v>0.028</v>
      </c>
      <c r="Q54" s="39"/>
      <c r="R54" s="72">
        <v>250</v>
      </c>
      <c r="S54" s="97">
        <f t="shared" si="9"/>
        <v>2.5</v>
      </c>
    </row>
    <row r="55" spans="1:19" s="162" customFormat="1" ht="35.25" customHeight="1" thickBot="1">
      <c r="A55" s="207"/>
      <c r="B55" s="38"/>
      <c r="C55" s="5"/>
      <c r="D55" s="222" t="s">
        <v>344</v>
      </c>
      <c r="E55" s="237"/>
      <c r="F55" s="237"/>
      <c r="G55" s="9">
        <v>36</v>
      </c>
      <c r="H55" s="53">
        <f>H56+H57+H58</f>
        <v>3.327</v>
      </c>
      <c r="I55" s="53">
        <f aca="true" t="shared" si="10" ref="I55:P55">I56+I57+I58</f>
        <v>7.897</v>
      </c>
      <c r="J55" s="53">
        <f t="shared" si="10"/>
        <v>0.5</v>
      </c>
      <c r="K55" s="53">
        <f t="shared" si="10"/>
        <v>104.2</v>
      </c>
      <c r="L55" s="53">
        <f t="shared" si="10"/>
        <v>0.039</v>
      </c>
      <c r="M55" s="53">
        <f t="shared" si="10"/>
        <v>0.0017</v>
      </c>
      <c r="N55" s="53">
        <f t="shared" si="10"/>
        <v>0.6</v>
      </c>
      <c r="O55" s="53">
        <f t="shared" si="10"/>
        <v>2</v>
      </c>
      <c r="P55" s="53">
        <f t="shared" si="10"/>
        <v>0.04</v>
      </c>
      <c r="Q55" s="176" t="s">
        <v>345</v>
      </c>
      <c r="R55" s="68">
        <f>R56+R57+R58</f>
        <v>400</v>
      </c>
      <c r="S55" s="68">
        <f>S56+S57+S58</f>
        <v>15.47</v>
      </c>
    </row>
    <row r="56" spans="1:19" s="158" customFormat="1" ht="24" customHeight="1" thickBot="1">
      <c r="A56" s="104"/>
      <c r="B56" s="46"/>
      <c r="C56" s="201"/>
      <c r="D56" s="223" t="s">
        <v>184</v>
      </c>
      <c r="E56" s="238">
        <v>60</v>
      </c>
      <c r="F56" s="238">
        <v>29</v>
      </c>
      <c r="G56" s="323"/>
      <c r="H56" s="66">
        <v>3.247</v>
      </c>
      <c r="I56" s="66">
        <v>2.902</v>
      </c>
      <c r="J56" s="66"/>
      <c r="K56" s="66">
        <v>56.95</v>
      </c>
      <c r="L56" s="66">
        <v>0.034</v>
      </c>
      <c r="M56" s="66">
        <v>0.0017</v>
      </c>
      <c r="N56" s="66"/>
      <c r="O56" s="66"/>
      <c r="P56" s="66"/>
      <c r="Q56" s="39"/>
      <c r="R56" s="72">
        <v>240</v>
      </c>
      <c r="S56" s="97">
        <f>(E56*R56)/1000</f>
        <v>14.4</v>
      </c>
    </row>
    <row r="57" spans="1:19" s="158" customFormat="1" ht="24" customHeight="1" thickBot="1">
      <c r="A57" s="104"/>
      <c r="B57" s="46"/>
      <c r="C57" s="201"/>
      <c r="D57" s="223" t="s">
        <v>67</v>
      </c>
      <c r="E57" s="238">
        <v>5</v>
      </c>
      <c r="F57" s="238">
        <v>4</v>
      </c>
      <c r="G57" s="323"/>
      <c r="H57" s="66">
        <v>0.08</v>
      </c>
      <c r="I57" s="66"/>
      <c r="J57" s="66">
        <v>0.5</v>
      </c>
      <c r="K57" s="66">
        <v>2.3</v>
      </c>
      <c r="L57" s="66">
        <v>0.005</v>
      </c>
      <c r="M57" s="66"/>
      <c r="N57" s="66">
        <v>0.6</v>
      </c>
      <c r="O57" s="66">
        <v>2</v>
      </c>
      <c r="P57" s="66">
        <v>0.04</v>
      </c>
      <c r="Q57" s="39"/>
      <c r="R57" s="72">
        <v>25</v>
      </c>
      <c r="S57" s="97">
        <f>(E57*R57)/1000</f>
        <v>0.125</v>
      </c>
    </row>
    <row r="58" spans="1:19" s="158" customFormat="1" ht="24" customHeight="1" thickBot="1">
      <c r="A58" s="104"/>
      <c r="B58" s="46"/>
      <c r="C58" s="201"/>
      <c r="D58" s="223" t="s">
        <v>28</v>
      </c>
      <c r="E58" s="238">
        <v>7</v>
      </c>
      <c r="F58" s="255">
        <f>E58</f>
        <v>7</v>
      </c>
      <c r="G58" s="10"/>
      <c r="H58" s="66"/>
      <c r="I58" s="66">
        <v>4.995</v>
      </c>
      <c r="J58" s="66"/>
      <c r="K58" s="66">
        <v>44.95</v>
      </c>
      <c r="L58" s="66"/>
      <c r="M58" s="66"/>
      <c r="N58" s="66"/>
      <c r="O58" s="66"/>
      <c r="P58" s="66"/>
      <c r="Q58" s="39"/>
      <c r="R58" s="72">
        <v>135</v>
      </c>
      <c r="S58" s="97">
        <f>(E58*R58)/1000</f>
        <v>0.945</v>
      </c>
    </row>
    <row r="59" spans="1:19" s="162" customFormat="1" ht="24" customHeight="1" thickBot="1">
      <c r="A59" s="207"/>
      <c r="B59" s="38"/>
      <c r="C59" s="5"/>
      <c r="D59" s="222" t="s">
        <v>40</v>
      </c>
      <c r="E59" s="237">
        <v>20</v>
      </c>
      <c r="F59" s="237">
        <v>20</v>
      </c>
      <c r="G59" s="9">
        <v>20</v>
      </c>
      <c r="H59" s="53">
        <v>1.32</v>
      </c>
      <c r="I59" s="53">
        <v>0.24</v>
      </c>
      <c r="J59" s="53">
        <v>6.84</v>
      </c>
      <c r="K59" s="53">
        <v>36.2</v>
      </c>
      <c r="L59" s="53">
        <v>0.036</v>
      </c>
      <c r="M59" s="53">
        <v>0.016</v>
      </c>
      <c r="N59" s="53"/>
      <c r="O59" s="53">
        <v>7</v>
      </c>
      <c r="P59" s="53">
        <v>6</v>
      </c>
      <c r="Q59" s="176" t="s">
        <v>238</v>
      </c>
      <c r="R59" s="68">
        <v>60.23</v>
      </c>
      <c r="S59" s="152">
        <f>(E59*R59)/1000</f>
        <v>1.2046</v>
      </c>
    </row>
    <row r="60" spans="1:19" ht="24" customHeight="1" thickBot="1">
      <c r="A60" s="99"/>
      <c r="B60" s="38"/>
      <c r="C60" s="61"/>
      <c r="D60" s="222" t="s">
        <v>61</v>
      </c>
      <c r="E60" s="237"/>
      <c r="F60" s="237"/>
      <c r="G60" s="9">
        <v>200</v>
      </c>
      <c r="H60" s="53">
        <f>H61+H62</f>
        <v>0</v>
      </c>
      <c r="I60" s="53">
        <f aca="true" t="shared" si="11" ref="I60:P60">I61+I62</f>
        <v>0</v>
      </c>
      <c r="J60" s="53">
        <f t="shared" si="11"/>
        <v>14.97</v>
      </c>
      <c r="K60" s="53">
        <f t="shared" si="11"/>
        <v>56.85</v>
      </c>
      <c r="L60" s="53">
        <f t="shared" si="11"/>
        <v>0</v>
      </c>
      <c r="M60" s="53">
        <f t="shared" si="11"/>
        <v>0</v>
      </c>
      <c r="N60" s="53">
        <f t="shared" si="11"/>
        <v>0</v>
      </c>
      <c r="O60" s="53">
        <f t="shared" si="11"/>
        <v>0.3</v>
      </c>
      <c r="P60" s="53">
        <f t="shared" si="11"/>
        <v>0.045</v>
      </c>
      <c r="Q60" s="176" t="s">
        <v>248</v>
      </c>
      <c r="R60" s="68">
        <v>47.52</v>
      </c>
      <c r="S60" s="68">
        <f>S61+S62</f>
        <v>1.405</v>
      </c>
    </row>
    <row r="61" spans="1:19" ht="24" customHeight="1" thickBot="1">
      <c r="A61" s="99"/>
      <c r="B61" s="46"/>
      <c r="C61" s="47"/>
      <c r="D61" s="223" t="s">
        <v>74</v>
      </c>
      <c r="E61" s="238">
        <v>1</v>
      </c>
      <c r="F61" s="238">
        <v>1</v>
      </c>
      <c r="G61" s="10"/>
      <c r="H61" s="66"/>
      <c r="I61" s="66"/>
      <c r="J61" s="66"/>
      <c r="K61" s="66"/>
      <c r="L61" s="66"/>
      <c r="M61" s="66"/>
      <c r="N61" s="66"/>
      <c r="O61" s="66"/>
      <c r="P61" s="66"/>
      <c r="Q61" s="39"/>
      <c r="R61" s="72">
        <v>430</v>
      </c>
      <c r="S61" s="97">
        <f t="shared" si="1"/>
        <v>0.43</v>
      </c>
    </row>
    <row r="62" spans="1:19" ht="24" customHeight="1" thickBot="1">
      <c r="A62" s="99"/>
      <c r="B62" s="46"/>
      <c r="C62" s="47"/>
      <c r="D62" s="223" t="s">
        <v>18</v>
      </c>
      <c r="E62" s="238">
        <v>15</v>
      </c>
      <c r="F62" s="238">
        <v>15</v>
      </c>
      <c r="G62" s="133"/>
      <c r="H62" s="66"/>
      <c r="I62" s="66"/>
      <c r="J62" s="66">
        <v>14.97</v>
      </c>
      <c r="K62" s="66">
        <v>56.85</v>
      </c>
      <c r="L62" s="66"/>
      <c r="M62" s="66"/>
      <c r="N62" s="66"/>
      <c r="O62" s="66">
        <v>0.3</v>
      </c>
      <c r="P62" s="66">
        <v>0.045</v>
      </c>
      <c r="Q62" s="39"/>
      <c r="R62" s="72">
        <v>65</v>
      </c>
      <c r="S62" s="97">
        <f t="shared" si="1"/>
        <v>0.975</v>
      </c>
    </row>
    <row r="63" spans="1:19" ht="23.25" customHeight="1" thickBot="1">
      <c r="A63" s="99"/>
      <c r="B63" s="26"/>
      <c r="C63" s="2"/>
      <c r="D63" s="2" t="s">
        <v>47</v>
      </c>
      <c r="E63" s="133"/>
      <c r="F63" s="133"/>
      <c r="G63" s="133"/>
      <c r="H63" s="67">
        <f aca="true" t="shared" si="12" ref="H63:P63">H60+H47+H46+H43+H37+H27+H23+H19+H15+H10+H55+H26+H59</f>
        <v>49.0841</v>
      </c>
      <c r="I63" s="67">
        <f>I60+K63+K63+I47+I46+I43+I37+I27+I23+I19+I15+I10+I55+I26+I59</f>
        <v>3253.9079999999994</v>
      </c>
      <c r="J63" s="67">
        <f t="shared" si="12"/>
        <v>179.1392</v>
      </c>
      <c r="K63" s="67">
        <f t="shared" si="12"/>
        <v>1570.88</v>
      </c>
      <c r="L63" s="67">
        <f t="shared" si="12"/>
        <v>6.648299999999999</v>
      </c>
      <c r="M63" s="67">
        <f t="shared" si="12"/>
        <v>3.4857</v>
      </c>
      <c r="N63" s="67">
        <f t="shared" si="12"/>
        <v>32.06</v>
      </c>
      <c r="O63" s="67">
        <f t="shared" si="12"/>
        <v>381.43</v>
      </c>
      <c r="P63" s="67">
        <f t="shared" si="12"/>
        <v>17.024</v>
      </c>
      <c r="Q63" s="177"/>
      <c r="R63" s="70">
        <f>R60+R55+R47+R46+R43+R37+R27+R26+R19+R15+R10+R59+R23</f>
        <v>5680.959999999999</v>
      </c>
      <c r="S63" s="70">
        <f>S60+S55+S47+S46+S43+S37+S27+S26+S19+S15+S10+S59+S23</f>
        <v>99.7276</v>
      </c>
    </row>
    <row r="64" spans="1:19" ht="15">
      <c r="A64" s="9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81"/>
      <c r="R64" s="119"/>
      <c r="S64" s="119"/>
    </row>
    <row r="65" spans="1:19" ht="15">
      <c r="A65" s="99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81"/>
      <c r="R65" s="119"/>
      <c r="S65" s="119"/>
    </row>
    <row r="66" spans="1:19" ht="15">
      <c r="A66" s="9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81"/>
      <c r="R66" s="119"/>
      <c r="S66" s="119"/>
    </row>
    <row r="67" spans="1:19" ht="15">
      <c r="A67" s="99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81"/>
      <c r="R67" s="119"/>
      <c r="S67" s="119"/>
    </row>
    <row r="68" spans="1:19" ht="15.75" thickBot="1">
      <c r="A68" s="99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81"/>
      <c r="R68" s="119"/>
      <c r="S68" s="119"/>
    </row>
    <row r="69" spans="1:19" ht="31.5" customHeight="1" thickBot="1">
      <c r="A69" s="99"/>
      <c r="B69" s="328" t="s">
        <v>1</v>
      </c>
      <c r="C69" s="328" t="s">
        <v>55</v>
      </c>
      <c r="D69" s="328" t="s">
        <v>56</v>
      </c>
      <c r="E69" s="328" t="s">
        <v>2</v>
      </c>
      <c r="F69" s="328" t="s">
        <v>3</v>
      </c>
      <c r="G69" s="328" t="s">
        <v>51</v>
      </c>
      <c r="H69" s="337" t="s">
        <v>4</v>
      </c>
      <c r="I69" s="346"/>
      <c r="J69" s="347"/>
      <c r="K69" s="328" t="s">
        <v>98</v>
      </c>
      <c r="L69" s="337" t="s">
        <v>53</v>
      </c>
      <c r="M69" s="346"/>
      <c r="N69" s="347"/>
      <c r="O69" s="337" t="s">
        <v>99</v>
      </c>
      <c r="P69" s="347"/>
      <c r="Q69" s="333" t="s">
        <v>229</v>
      </c>
      <c r="R69" s="337" t="s">
        <v>5</v>
      </c>
      <c r="S69" s="354" t="s">
        <v>50</v>
      </c>
    </row>
    <row r="70" spans="1:19" ht="15" customHeight="1" thickBot="1">
      <c r="A70" s="99"/>
      <c r="B70" s="331"/>
      <c r="C70" s="331"/>
      <c r="D70" s="331"/>
      <c r="E70" s="331"/>
      <c r="F70" s="331"/>
      <c r="G70" s="329"/>
      <c r="H70" s="348"/>
      <c r="I70" s="349"/>
      <c r="J70" s="350"/>
      <c r="K70" s="329"/>
      <c r="L70" s="348"/>
      <c r="M70" s="349"/>
      <c r="N70" s="350"/>
      <c r="O70" s="348"/>
      <c r="P70" s="350"/>
      <c r="Q70" s="334"/>
      <c r="R70" s="348"/>
      <c r="S70" s="354"/>
    </row>
    <row r="71" spans="1:19" ht="15" customHeight="1" thickBot="1">
      <c r="A71" s="99"/>
      <c r="B71" s="331"/>
      <c r="C71" s="331"/>
      <c r="D71" s="331"/>
      <c r="E71" s="331"/>
      <c r="F71" s="331"/>
      <c r="G71" s="329"/>
      <c r="H71" s="348"/>
      <c r="I71" s="349"/>
      <c r="J71" s="350"/>
      <c r="K71" s="329"/>
      <c r="L71" s="348"/>
      <c r="M71" s="349"/>
      <c r="N71" s="350"/>
      <c r="O71" s="348"/>
      <c r="P71" s="350"/>
      <c r="Q71" s="334"/>
      <c r="R71" s="348"/>
      <c r="S71" s="354"/>
    </row>
    <row r="72" spans="1:19" ht="15" customHeight="1" thickBot="1">
      <c r="A72" s="99"/>
      <c r="B72" s="331"/>
      <c r="C72" s="331"/>
      <c r="D72" s="331"/>
      <c r="E72" s="331"/>
      <c r="F72" s="331"/>
      <c r="G72" s="329"/>
      <c r="H72" s="348"/>
      <c r="I72" s="349"/>
      <c r="J72" s="350"/>
      <c r="K72" s="329"/>
      <c r="L72" s="348"/>
      <c r="M72" s="349"/>
      <c r="N72" s="350"/>
      <c r="O72" s="348"/>
      <c r="P72" s="350"/>
      <c r="Q72" s="334"/>
      <c r="R72" s="348"/>
      <c r="S72" s="354"/>
    </row>
    <row r="73" spans="1:19" ht="21.75" customHeight="1" thickBot="1">
      <c r="A73" s="99"/>
      <c r="B73" s="332"/>
      <c r="C73" s="332"/>
      <c r="D73" s="332"/>
      <c r="E73" s="332"/>
      <c r="F73" s="332"/>
      <c r="G73" s="330"/>
      <c r="H73" s="351"/>
      <c r="I73" s="352"/>
      <c r="J73" s="353"/>
      <c r="K73" s="330"/>
      <c r="L73" s="351"/>
      <c r="M73" s="352"/>
      <c r="N73" s="353"/>
      <c r="O73" s="351"/>
      <c r="P73" s="353"/>
      <c r="Q73" s="335"/>
      <c r="R73" s="351"/>
      <c r="S73" s="354"/>
    </row>
    <row r="74" spans="1:19" ht="15.75" thickBot="1">
      <c r="A74" s="99"/>
      <c r="B74" s="131"/>
      <c r="C74" s="133"/>
      <c r="D74" s="133"/>
      <c r="E74" s="133"/>
      <c r="F74" s="133"/>
      <c r="G74" s="133"/>
      <c r="H74" s="133" t="s">
        <v>6</v>
      </c>
      <c r="I74" s="133" t="s">
        <v>7</v>
      </c>
      <c r="J74" s="133" t="s">
        <v>8</v>
      </c>
      <c r="K74" s="133"/>
      <c r="L74" s="133" t="s">
        <v>9</v>
      </c>
      <c r="M74" s="133" t="s">
        <v>10</v>
      </c>
      <c r="N74" s="133" t="s">
        <v>11</v>
      </c>
      <c r="O74" s="133" t="s">
        <v>12</v>
      </c>
      <c r="P74" s="133" t="s">
        <v>13</v>
      </c>
      <c r="Q74" s="188"/>
      <c r="R74" s="132"/>
      <c r="S74" s="28"/>
    </row>
    <row r="75" spans="1:19" ht="21.75" customHeight="1" thickBot="1">
      <c r="A75" s="99"/>
      <c r="B75" s="38"/>
      <c r="C75" s="5" t="s">
        <v>48</v>
      </c>
      <c r="D75" s="225" t="s">
        <v>73</v>
      </c>
      <c r="E75" s="48"/>
      <c r="F75" s="48"/>
      <c r="G75" s="49">
        <v>50</v>
      </c>
      <c r="H75" s="53">
        <f aca="true" t="shared" si="13" ref="H75:P75">SUM(H76:H79)</f>
        <v>7.818</v>
      </c>
      <c r="I75" s="53">
        <f t="shared" si="13"/>
        <v>9.786</v>
      </c>
      <c r="J75" s="53">
        <f t="shared" si="13"/>
        <v>4.71</v>
      </c>
      <c r="K75" s="53">
        <f t="shared" si="13"/>
        <v>77.666</v>
      </c>
      <c r="L75" s="53">
        <f t="shared" si="13"/>
        <v>0.060000000000000005</v>
      </c>
      <c r="M75" s="53">
        <f t="shared" si="13"/>
        <v>0.277</v>
      </c>
      <c r="N75" s="53">
        <f t="shared" si="13"/>
        <v>0.75</v>
      </c>
      <c r="O75" s="53">
        <f t="shared" si="13"/>
        <v>88.94000000000001</v>
      </c>
      <c r="P75" s="53">
        <f t="shared" si="13"/>
        <v>1.336</v>
      </c>
      <c r="Q75" s="176" t="s">
        <v>256</v>
      </c>
      <c r="R75" s="68">
        <f>R76+R77+R79</f>
        <v>109.53</v>
      </c>
      <c r="S75" s="68">
        <f>SUM(S76:S79)</f>
        <v>4.5184999999999995</v>
      </c>
    </row>
    <row r="76" spans="1:19" ht="21.75" customHeight="1" thickBot="1">
      <c r="A76" s="99"/>
      <c r="B76" s="1"/>
      <c r="C76" s="3"/>
      <c r="D76" s="243" t="s">
        <v>43</v>
      </c>
      <c r="E76" s="315">
        <v>0.5</v>
      </c>
      <c r="F76" s="248">
        <f>E76</f>
        <v>0.5</v>
      </c>
      <c r="G76" s="31"/>
      <c r="H76" s="90">
        <v>6.1</v>
      </c>
      <c r="I76" s="90">
        <v>5.5</v>
      </c>
      <c r="J76" s="90">
        <v>0.33</v>
      </c>
      <c r="K76" s="90">
        <v>39.25</v>
      </c>
      <c r="L76" s="90">
        <v>0.033</v>
      </c>
      <c r="M76" s="90">
        <v>0.2</v>
      </c>
      <c r="N76" s="90"/>
      <c r="O76" s="90">
        <v>26.4</v>
      </c>
      <c r="P76" s="90">
        <v>1.2</v>
      </c>
      <c r="Q76" s="39"/>
      <c r="R76" s="73">
        <v>6.78</v>
      </c>
      <c r="S76" s="103">
        <f>(E76*R76)</f>
        <v>3.39</v>
      </c>
    </row>
    <row r="77" spans="1:19" ht="21.75" customHeight="1" thickBot="1">
      <c r="A77" s="99"/>
      <c r="B77" s="1"/>
      <c r="C77" s="3"/>
      <c r="D77" s="243" t="s">
        <v>35</v>
      </c>
      <c r="E77" s="315">
        <v>10</v>
      </c>
      <c r="F77" s="248">
        <f>E77</f>
        <v>10</v>
      </c>
      <c r="G77" s="31"/>
      <c r="H77" s="77">
        <v>1.4</v>
      </c>
      <c r="I77" s="77">
        <v>1.25</v>
      </c>
      <c r="J77" s="77">
        <v>2.35</v>
      </c>
      <c r="K77" s="77">
        <v>5.34</v>
      </c>
      <c r="L77" s="77">
        <v>0.02</v>
      </c>
      <c r="M77" s="77">
        <v>0.075</v>
      </c>
      <c r="N77" s="77">
        <v>0.75</v>
      </c>
      <c r="O77" s="77">
        <v>62</v>
      </c>
      <c r="P77" s="77">
        <v>0.1</v>
      </c>
      <c r="Q77" s="39"/>
      <c r="R77" s="75">
        <v>64.75</v>
      </c>
      <c r="S77" s="103">
        <f>(E77*R77)/1000</f>
        <v>0.6475</v>
      </c>
    </row>
    <row r="78" spans="1:19" ht="21.75" customHeight="1" thickBot="1">
      <c r="A78" s="99"/>
      <c r="B78" s="1"/>
      <c r="C78" s="3"/>
      <c r="D78" s="223" t="s">
        <v>28</v>
      </c>
      <c r="E78" s="261">
        <v>3</v>
      </c>
      <c r="F78" s="261">
        <v>3</v>
      </c>
      <c r="G78" s="111"/>
      <c r="H78" s="66"/>
      <c r="I78" s="66">
        <v>2.997</v>
      </c>
      <c r="J78" s="66"/>
      <c r="K78" s="66">
        <v>26.97</v>
      </c>
      <c r="L78" s="66"/>
      <c r="M78" s="66"/>
      <c r="N78" s="66"/>
      <c r="O78" s="66"/>
      <c r="P78" s="66"/>
      <c r="Q78" s="39"/>
      <c r="R78" s="72">
        <v>135</v>
      </c>
      <c r="S78" s="103">
        <f>(E78*R78)/1000</f>
        <v>0.405</v>
      </c>
    </row>
    <row r="79" spans="1:19" ht="21.75" customHeight="1" thickBot="1">
      <c r="A79" s="99"/>
      <c r="B79" s="1"/>
      <c r="C79" s="3"/>
      <c r="D79" s="223" t="s">
        <v>42</v>
      </c>
      <c r="E79" s="315">
        <v>2</v>
      </c>
      <c r="F79" s="248">
        <f>E79</f>
        <v>2</v>
      </c>
      <c r="G79" s="31"/>
      <c r="H79" s="77">
        <v>0.318</v>
      </c>
      <c r="I79" s="77">
        <v>0.039</v>
      </c>
      <c r="J79" s="77">
        <v>2.03</v>
      </c>
      <c r="K79" s="77">
        <v>6.106</v>
      </c>
      <c r="L79" s="77">
        <v>0.007</v>
      </c>
      <c r="M79" s="77">
        <v>0.002</v>
      </c>
      <c r="N79" s="77"/>
      <c r="O79" s="77">
        <v>0.54</v>
      </c>
      <c r="P79" s="77">
        <v>0.036</v>
      </c>
      <c r="Q79" s="39"/>
      <c r="R79" s="75">
        <v>38</v>
      </c>
      <c r="S79" s="103">
        <f>(E79*R79)/1000</f>
        <v>0.076</v>
      </c>
    </row>
    <row r="80" spans="1:19" ht="26.25" customHeight="1" thickBot="1">
      <c r="A80" s="99"/>
      <c r="B80" s="38"/>
      <c r="C80" s="61"/>
      <c r="D80" s="222" t="s">
        <v>40</v>
      </c>
      <c r="E80" s="237">
        <v>10</v>
      </c>
      <c r="F80" s="237">
        <v>10</v>
      </c>
      <c r="G80" s="9">
        <v>10</v>
      </c>
      <c r="H80" s="53">
        <v>1.32</v>
      </c>
      <c r="I80" s="53">
        <v>0.24</v>
      </c>
      <c r="J80" s="53">
        <v>6.84</v>
      </c>
      <c r="K80" s="53">
        <v>18.1</v>
      </c>
      <c r="L80" s="53">
        <v>0.036</v>
      </c>
      <c r="M80" s="53">
        <v>0.016</v>
      </c>
      <c r="N80" s="53"/>
      <c r="O80" s="53">
        <v>7</v>
      </c>
      <c r="P80" s="53">
        <v>0.78</v>
      </c>
      <c r="Q80" s="176" t="s">
        <v>238</v>
      </c>
      <c r="R80" s="89">
        <v>60.23</v>
      </c>
      <c r="S80" s="98">
        <f>(E80*R80)/1000</f>
        <v>0.6023</v>
      </c>
    </row>
    <row r="81" spans="1:19" ht="26.25" customHeight="1" thickBot="1">
      <c r="A81" s="99"/>
      <c r="B81" s="26"/>
      <c r="C81" s="27"/>
      <c r="D81" s="2" t="s">
        <v>47</v>
      </c>
      <c r="E81" s="133"/>
      <c r="F81" s="133"/>
      <c r="G81" s="133"/>
      <c r="H81" s="70">
        <f aca="true" t="shared" si="14" ref="H81:P81">+H80+H75</f>
        <v>9.138</v>
      </c>
      <c r="I81" s="70">
        <f t="shared" si="14"/>
        <v>10.026</v>
      </c>
      <c r="J81" s="70">
        <f t="shared" si="14"/>
        <v>11.55</v>
      </c>
      <c r="K81" s="70">
        <f t="shared" si="14"/>
        <v>95.76599999999999</v>
      </c>
      <c r="L81" s="70">
        <f t="shared" si="14"/>
        <v>0.096</v>
      </c>
      <c r="M81" s="70">
        <f t="shared" si="14"/>
        <v>0.29300000000000004</v>
      </c>
      <c r="N81" s="70">
        <f t="shared" si="14"/>
        <v>0.75</v>
      </c>
      <c r="O81" s="70">
        <f t="shared" si="14"/>
        <v>95.94000000000001</v>
      </c>
      <c r="P81" s="70">
        <f t="shared" si="14"/>
        <v>2.116</v>
      </c>
      <c r="Q81" s="70"/>
      <c r="R81" s="70">
        <f>+R80+R75</f>
        <v>169.76</v>
      </c>
      <c r="S81" s="70">
        <f>+S80+S75</f>
        <v>5.120799999999999</v>
      </c>
    </row>
    <row r="82" spans="1:19" ht="15">
      <c r="A82" s="99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81"/>
      <c r="R82" s="137"/>
      <c r="S82" s="138"/>
    </row>
    <row r="83" spans="2:19" ht="15"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81"/>
      <c r="R83" s="119"/>
      <c r="S83" s="140"/>
    </row>
    <row r="84" spans="2:19" ht="17.25"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81"/>
      <c r="R84" s="166" t="s">
        <v>228</v>
      </c>
      <c r="S84" s="167">
        <f>S81+S63</f>
        <v>104.8484</v>
      </c>
    </row>
  </sheetData>
  <sheetProtection/>
  <mergeCells count="27">
    <mergeCell ref="S4:S8"/>
    <mergeCell ref="B69:B73"/>
    <mergeCell ref="C69:C73"/>
    <mergeCell ref="D69:D73"/>
    <mergeCell ref="E69:E73"/>
    <mergeCell ref="F69:F73"/>
    <mergeCell ref="G69:G73"/>
    <mergeCell ref="H69:J73"/>
    <mergeCell ref="K69:K73"/>
    <mergeCell ref="L69:N73"/>
    <mergeCell ref="O69:P73"/>
    <mergeCell ref="R69:R73"/>
    <mergeCell ref="S69:S73"/>
    <mergeCell ref="Q69:Q73"/>
    <mergeCell ref="Q4:Q8"/>
    <mergeCell ref="B1:R1"/>
    <mergeCell ref="B4:B8"/>
    <mergeCell ref="C4:C8"/>
    <mergeCell ref="D4:D8"/>
    <mergeCell ref="E4:E8"/>
    <mergeCell ref="R4:R8"/>
    <mergeCell ref="F4:F8"/>
    <mergeCell ref="G4:G8"/>
    <mergeCell ref="H4:J8"/>
    <mergeCell ref="K4:K8"/>
    <mergeCell ref="L4:N8"/>
    <mergeCell ref="O4:P8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5" r:id="rId1"/>
  <rowBreaks count="1" manualBreakCount="1">
    <brk id="42" max="18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S81"/>
  <sheetViews>
    <sheetView view="pageBreakPreview" zoomScale="80" zoomScaleSheetLayoutView="80" zoomScalePageLayoutView="0" workbookViewId="0" topLeftCell="A22">
      <selection activeCell="K41" sqref="K41"/>
    </sheetView>
  </sheetViews>
  <sheetFormatPr defaultColWidth="9.140625" defaultRowHeight="15"/>
  <cols>
    <col min="1" max="1" width="4.57421875" style="0" customWidth="1"/>
    <col min="2" max="2" width="7.8515625" style="0" customWidth="1"/>
    <col min="3" max="3" width="22.8515625" style="0" bestFit="1" customWidth="1"/>
    <col min="4" max="4" width="40.28125" style="0" bestFit="1" customWidth="1"/>
    <col min="5" max="5" width="10.28125" style="0" bestFit="1" customWidth="1"/>
    <col min="6" max="6" width="9.28125" style="0" bestFit="1" customWidth="1"/>
    <col min="7" max="7" width="15.8515625" style="0" bestFit="1" customWidth="1"/>
    <col min="8" max="9" width="8.00390625" style="0" bestFit="1" customWidth="1"/>
    <col min="10" max="10" width="9.28125" style="0" bestFit="1" customWidth="1"/>
    <col min="11" max="11" width="18.140625" style="0" bestFit="1" customWidth="1"/>
    <col min="12" max="13" width="6.7109375" style="0" customWidth="1"/>
    <col min="14" max="14" width="8.00390625" style="0" bestFit="1" customWidth="1"/>
    <col min="15" max="15" width="9.28125" style="0" bestFit="1" customWidth="1"/>
    <col min="16" max="16" width="8.00390625" style="0" bestFit="1" customWidth="1"/>
    <col min="17" max="17" width="9.140625" style="203" bestFit="1" customWidth="1"/>
    <col min="18" max="18" width="12.28125" style="0" bestFit="1" customWidth="1"/>
    <col min="19" max="19" width="9.8515625" style="0" bestFit="1" customWidth="1"/>
  </cols>
  <sheetData>
    <row r="1" spans="1:19" ht="24">
      <c r="A1" s="99"/>
      <c r="B1" s="336" t="s">
        <v>153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99"/>
    </row>
    <row r="2" spans="1:19" ht="14.25" customHeight="1" thickBot="1">
      <c r="A2" s="99"/>
      <c r="B2" s="43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70"/>
      <c r="R2" s="99"/>
      <c r="S2" s="99"/>
    </row>
    <row r="3" spans="1:19" ht="31.5" customHeight="1" thickBot="1">
      <c r="A3" s="99"/>
      <c r="B3" s="328" t="s">
        <v>1</v>
      </c>
      <c r="C3" s="328" t="s">
        <v>55</v>
      </c>
      <c r="D3" s="328" t="s">
        <v>56</v>
      </c>
      <c r="E3" s="328" t="s">
        <v>2</v>
      </c>
      <c r="F3" s="328" t="s">
        <v>3</v>
      </c>
      <c r="G3" s="328" t="s">
        <v>51</v>
      </c>
      <c r="H3" s="337" t="s">
        <v>52</v>
      </c>
      <c r="I3" s="343"/>
      <c r="J3" s="338"/>
      <c r="K3" s="328" t="s">
        <v>98</v>
      </c>
      <c r="L3" s="337" t="s">
        <v>53</v>
      </c>
      <c r="M3" s="343"/>
      <c r="N3" s="338"/>
      <c r="O3" s="337" t="s">
        <v>99</v>
      </c>
      <c r="P3" s="338"/>
      <c r="Q3" s="333" t="s">
        <v>229</v>
      </c>
      <c r="R3" s="337" t="s">
        <v>5</v>
      </c>
      <c r="S3" s="354" t="s">
        <v>50</v>
      </c>
    </row>
    <row r="4" spans="1:19" ht="15" thickBot="1">
      <c r="A4" s="99"/>
      <c r="B4" s="329"/>
      <c r="C4" s="329"/>
      <c r="D4" s="329"/>
      <c r="E4" s="329"/>
      <c r="F4" s="329"/>
      <c r="G4" s="329"/>
      <c r="H4" s="339"/>
      <c r="I4" s="344"/>
      <c r="J4" s="340"/>
      <c r="K4" s="329"/>
      <c r="L4" s="339"/>
      <c r="M4" s="344"/>
      <c r="N4" s="340"/>
      <c r="O4" s="339"/>
      <c r="P4" s="340"/>
      <c r="Q4" s="334"/>
      <c r="R4" s="339"/>
      <c r="S4" s="354"/>
    </row>
    <row r="5" spans="1:19" ht="15" thickBot="1">
      <c r="A5" s="99"/>
      <c r="B5" s="329"/>
      <c r="C5" s="329"/>
      <c r="D5" s="329"/>
      <c r="E5" s="329"/>
      <c r="F5" s="329"/>
      <c r="G5" s="329"/>
      <c r="H5" s="339"/>
      <c r="I5" s="344"/>
      <c r="J5" s="340"/>
      <c r="K5" s="329"/>
      <c r="L5" s="339"/>
      <c r="M5" s="344"/>
      <c r="N5" s="340"/>
      <c r="O5" s="339"/>
      <c r="P5" s="340"/>
      <c r="Q5" s="334"/>
      <c r="R5" s="339"/>
      <c r="S5" s="354"/>
    </row>
    <row r="6" spans="1:19" ht="15" thickBot="1">
      <c r="A6" s="99"/>
      <c r="B6" s="329"/>
      <c r="C6" s="329"/>
      <c r="D6" s="329"/>
      <c r="E6" s="329"/>
      <c r="F6" s="329"/>
      <c r="G6" s="329"/>
      <c r="H6" s="339"/>
      <c r="I6" s="344"/>
      <c r="J6" s="340"/>
      <c r="K6" s="329"/>
      <c r="L6" s="339"/>
      <c r="M6" s="344"/>
      <c r="N6" s="340"/>
      <c r="O6" s="339"/>
      <c r="P6" s="340"/>
      <c r="Q6" s="334"/>
      <c r="R6" s="339"/>
      <c r="S6" s="354"/>
    </row>
    <row r="7" spans="1:19" ht="15" thickBot="1">
      <c r="A7" s="99"/>
      <c r="B7" s="330"/>
      <c r="C7" s="330"/>
      <c r="D7" s="330"/>
      <c r="E7" s="330"/>
      <c r="F7" s="330"/>
      <c r="G7" s="330"/>
      <c r="H7" s="341"/>
      <c r="I7" s="345"/>
      <c r="J7" s="342"/>
      <c r="K7" s="330"/>
      <c r="L7" s="341"/>
      <c r="M7" s="345"/>
      <c r="N7" s="342"/>
      <c r="O7" s="341"/>
      <c r="P7" s="342"/>
      <c r="Q7" s="335"/>
      <c r="R7" s="341"/>
      <c r="S7" s="354"/>
    </row>
    <row r="8" spans="1:19" ht="15.75" thickBot="1">
      <c r="A8" s="99"/>
      <c r="B8" s="110"/>
      <c r="C8" s="109"/>
      <c r="D8" s="109"/>
      <c r="E8" s="109"/>
      <c r="F8" s="109"/>
      <c r="G8" s="109"/>
      <c r="H8" s="109" t="s">
        <v>6</v>
      </c>
      <c r="I8" s="109" t="s">
        <v>7</v>
      </c>
      <c r="J8" s="109" t="s">
        <v>8</v>
      </c>
      <c r="K8" s="109"/>
      <c r="L8" s="109" t="s">
        <v>9</v>
      </c>
      <c r="M8" s="109" t="s">
        <v>10</v>
      </c>
      <c r="N8" s="109" t="s">
        <v>11</v>
      </c>
      <c r="O8" s="109" t="s">
        <v>12</v>
      </c>
      <c r="P8" s="109" t="s">
        <v>13</v>
      </c>
      <c r="Q8" s="188"/>
      <c r="R8" s="108"/>
      <c r="S8" s="96"/>
    </row>
    <row r="9" spans="1:19" s="29" customFormat="1" ht="23.25" customHeight="1" thickBot="1">
      <c r="A9" s="102"/>
      <c r="B9" s="38"/>
      <c r="C9" s="5" t="s">
        <v>14</v>
      </c>
      <c r="D9" s="225" t="s">
        <v>91</v>
      </c>
      <c r="E9" s="48"/>
      <c r="F9" s="48"/>
      <c r="G9" s="49">
        <v>200</v>
      </c>
      <c r="H9" s="83">
        <f aca="true" t="shared" si="0" ref="H9:P9">H10+H11+H12+H13</f>
        <v>5.220000000000001</v>
      </c>
      <c r="I9" s="83">
        <f t="shared" si="0"/>
        <v>8.76</v>
      </c>
      <c r="J9" s="83">
        <f t="shared" si="0"/>
        <v>24.825000000000003</v>
      </c>
      <c r="K9" s="83">
        <f t="shared" si="0"/>
        <v>202.65000000000003</v>
      </c>
      <c r="L9" s="83">
        <f t="shared" si="0"/>
        <v>0.0955</v>
      </c>
      <c r="M9" s="83">
        <f t="shared" si="0"/>
        <v>0.247</v>
      </c>
      <c r="N9" s="83">
        <f t="shared" si="0"/>
        <v>1.95</v>
      </c>
      <c r="O9" s="83">
        <f t="shared" si="0"/>
        <v>164.99999999999997</v>
      </c>
      <c r="P9" s="83">
        <f t="shared" si="0"/>
        <v>0.44400000000000006</v>
      </c>
      <c r="Q9" s="189">
        <v>88</v>
      </c>
      <c r="R9" s="86">
        <f>R10+R11+R12+R13</f>
        <v>667.75</v>
      </c>
      <c r="S9" s="86">
        <f>S10+S11+S12+S13</f>
        <v>14.2775</v>
      </c>
    </row>
    <row r="10" spans="1:19" ht="24" customHeight="1" thickBot="1">
      <c r="A10" s="99"/>
      <c r="B10" s="1"/>
      <c r="C10" s="3"/>
      <c r="D10" s="223" t="s">
        <v>35</v>
      </c>
      <c r="E10" s="315">
        <v>150</v>
      </c>
      <c r="F10" s="248">
        <v>150</v>
      </c>
      <c r="G10" s="30"/>
      <c r="H10" s="77">
        <v>3.64</v>
      </c>
      <c r="I10" s="77">
        <v>4.16</v>
      </c>
      <c r="J10" s="77">
        <v>6.11</v>
      </c>
      <c r="K10" s="77">
        <v>80.1</v>
      </c>
      <c r="L10" s="77">
        <v>0.052</v>
      </c>
      <c r="M10" s="77">
        <v>0.195</v>
      </c>
      <c r="N10" s="77">
        <v>1.95</v>
      </c>
      <c r="O10" s="77">
        <v>161.2</v>
      </c>
      <c r="P10" s="77">
        <v>0.26</v>
      </c>
      <c r="Q10" s="39"/>
      <c r="R10" s="72">
        <v>69.75</v>
      </c>
      <c r="S10" s="97">
        <f>(E10*R10)/1000</f>
        <v>10.4625</v>
      </c>
    </row>
    <row r="11" spans="1:19" ht="24" customHeight="1" thickBot="1">
      <c r="A11" s="99"/>
      <c r="B11" s="46"/>
      <c r="C11" s="47"/>
      <c r="D11" s="230" t="s">
        <v>92</v>
      </c>
      <c r="E11" s="238">
        <v>15</v>
      </c>
      <c r="F11" s="238">
        <v>15</v>
      </c>
      <c r="G11" s="133"/>
      <c r="H11" s="66">
        <v>1.545</v>
      </c>
      <c r="I11" s="66">
        <v>0.7</v>
      </c>
      <c r="J11" s="66">
        <v>8.685</v>
      </c>
      <c r="K11" s="66">
        <v>49.2</v>
      </c>
      <c r="L11" s="66">
        <v>0.036</v>
      </c>
      <c r="M11" s="66">
        <v>0.046</v>
      </c>
      <c r="N11" s="66"/>
      <c r="O11" s="66">
        <v>3</v>
      </c>
      <c r="P11" s="66">
        <v>0.144</v>
      </c>
      <c r="Q11" s="39"/>
      <c r="R11" s="72">
        <v>50</v>
      </c>
      <c r="S11" s="97">
        <f aca="true" t="shared" si="1" ref="S11:S60">(E11*R11)/1000</f>
        <v>0.75</v>
      </c>
    </row>
    <row r="12" spans="1:19" ht="24" customHeight="1" thickBot="1">
      <c r="A12" s="99"/>
      <c r="B12" s="46"/>
      <c r="C12" s="47"/>
      <c r="D12" s="223" t="s">
        <v>18</v>
      </c>
      <c r="E12" s="238">
        <v>10</v>
      </c>
      <c r="F12" s="238">
        <v>10</v>
      </c>
      <c r="G12" s="10"/>
      <c r="H12" s="66"/>
      <c r="I12" s="66"/>
      <c r="J12" s="66">
        <v>9.98</v>
      </c>
      <c r="K12" s="66">
        <v>37.9</v>
      </c>
      <c r="L12" s="66"/>
      <c r="M12" s="66"/>
      <c r="N12" s="66"/>
      <c r="O12" s="66">
        <v>0.2</v>
      </c>
      <c r="P12" s="66">
        <v>0.03</v>
      </c>
      <c r="Q12" s="39"/>
      <c r="R12" s="72">
        <v>65</v>
      </c>
      <c r="S12" s="97">
        <f t="shared" si="1"/>
        <v>0.65</v>
      </c>
    </row>
    <row r="13" spans="1:19" ht="24" customHeight="1" thickBot="1">
      <c r="A13" s="99"/>
      <c r="B13" s="46"/>
      <c r="C13" s="47"/>
      <c r="D13" s="223" t="s">
        <v>17</v>
      </c>
      <c r="E13" s="238">
        <v>5</v>
      </c>
      <c r="F13" s="238">
        <f>E13</f>
        <v>5</v>
      </c>
      <c r="G13" s="303"/>
      <c r="H13" s="66">
        <v>0.035</v>
      </c>
      <c r="I13" s="66">
        <v>3.9</v>
      </c>
      <c r="J13" s="66">
        <v>0.05</v>
      </c>
      <c r="K13" s="66">
        <v>35.45</v>
      </c>
      <c r="L13" s="66">
        <v>0.0075</v>
      </c>
      <c r="M13" s="66">
        <v>0.006</v>
      </c>
      <c r="N13" s="66"/>
      <c r="O13" s="66">
        <v>0.6</v>
      </c>
      <c r="P13" s="66">
        <v>0.01</v>
      </c>
      <c r="Q13" s="39"/>
      <c r="R13" s="72">
        <v>483</v>
      </c>
      <c r="S13" s="97">
        <f t="shared" si="1"/>
        <v>2.415</v>
      </c>
    </row>
    <row r="14" spans="1:19" s="4" customFormat="1" ht="24" customHeight="1" thickBot="1">
      <c r="A14" s="99"/>
      <c r="B14" s="38"/>
      <c r="C14" s="8"/>
      <c r="D14" s="222" t="s">
        <v>83</v>
      </c>
      <c r="E14" s="237"/>
      <c r="F14" s="237"/>
      <c r="G14" s="9">
        <v>200</v>
      </c>
      <c r="H14" s="53">
        <f>H15+H17</f>
        <v>0.2</v>
      </c>
      <c r="I14" s="53">
        <f aca="true" t="shared" si="2" ref="I14:P14">I15+I17</f>
        <v>0.051</v>
      </c>
      <c r="J14" s="53">
        <f t="shared" si="2"/>
        <v>14.94</v>
      </c>
      <c r="K14" s="53">
        <f>SUM(K15:K17)</f>
        <v>98.809</v>
      </c>
      <c r="L14" s="53">
        <f t="shared" si="2"/>
        <v>0</v>
      </c>
      <c r="M14" s="53">
        <f t="shared" si="2"/>
        <v>0</v>
      </c>
      <c r="N14" s="53">
        <f t="shared" si="2"/>
        <v>0</v>
      </c>
      <c r="O14" s="53">
        <f t="shared" si="2"/>
        <v>0.3</v>
      </c>
      <c r="P14" s="53">
        <f t="shared" si="2"/>
        <v>0.045</v>
      </c>
      <c r="Q14" s="176">
        <v>5</v>
      </c>
      <c r="R14" s="68">
        <f>R15+R17+R16</f>
        <v>564.75</v>
      </c>
      <c r="S14" s="68">
        <f>S15+S17+S16</f>
        <v>6.2875000000000005</v>
      </c>
    </row>
    <row r="15" spans="1:19" ht="24" customHeight="1" thickBot="1">
      <c r="A15" s="99"/>
      <c r="B15" s="46"/>
      <c r="C15" s="47"/>
      <c r="D15" s="223" t="s">
        <v>74</v>
      </c>
      <c r="E15" s="238">
        <v>1</v>
      </c>
      <c r="F15" s="238">
        <v>1</v>
      </c>
      <c r="G15" s="133"/>
      <c r="H15" s="66">
        <v>0.2</v>
      </c>
      <c r="I15" s="66">
        <v>0.051</v>
      </c>
      <c r="J15" s="66">
        <v>0.04</v>
      </c>
      <c r="K15" s="66">
        <v>1.409</v>
      </c>
      <c r="L15" s="66"/>
      <c r="M15" s="66"/>
      <c r="N15" s="66"/>
      <c r="O15" s="66"/>
      <c r="P15" s="66"/>
      <c r="Q15" s="39"/>
      <c r="R15" s="72">
        <v>430</v>
      </c>
      <c r="S15" s="97">
        <f t="shared" si="1"/>
        <v>0.43</v>
      </c>
    </row>
    <row r="16" spans="1:19" ht="24" customHeight="1" thickBot="1">
      <c r="A16" s="99"/>
      <c r="B16" s="46"/>
      <c r="C16" s="47"/>
      <c r="D16" s="223" t="s">
        <v>35</v>
      </c>
      <c r="E16" s="315">
        <v>70</v>
      </c>
      <c r="F16" s="248">
        <v>70</v>
      </c>
      <c r="G16" s="30"/>
      <c r="H16" s="77">
        <v>3.64</v>
      </c>
      <c r="I16" s="77">
        <v>4.16</v>
      </c>
      <c r="J16" s="77">
        <v>6.11</v>
      </c>
      <c r="K16" s="77">
        <v>40.6</v>
      </c>
      <c r="L16" s="77">
        <v>0.052</v>
      </c>
      <c r="M16" s="77">
        <v>0.195</v>
      </c>
      <c r="N16" s="77">
        <v>1.95</v>
      </c>
      <c r="O16" s="77">
        <v>161.2</v>
      </c>
      <c r="P16" s="77">
        <v>0.26</v>
      </c>
      <c r="Q16" s="39"/>
      <c r="R16" s="72">
        <v>69.75</v>
      </c>
      <c r="S16" s="97">
        <f t="shared" si="1"/>
        <v>4.8825</v>
      </c>
    </row>
    <row r="17" spans="1:19" ht="24" customHeight="1" thickBot="1">
      <c r="A17" s="99"/>
      <c r="B17" s="46"/>
      <c r="C17" s="47"/>
      <c r="D17" s="223" t="s">
        <v>18</v>
      </c>
      <c r="E17" s="238">
        <v>15</v>
      </c>
      <c r="F17" s="238">
        <v>15</v>
      </c>
      <c r="G17" s="10"/>
      <c r="H17" s="66"/>
      <c r="I17" s="66"/>
      <c r="J17" s="66">
        <v>14.9</v>
      </c>
      <c r="K17" s="66">
        <v>56.8</v>
      </c>
      <c r="L17" s="67"/>
      <c r="M17" s="67"/>
      <c r="N17" s="67"/>
      <c r="O17" s="66">
        <v>0.3</v>
      </c>
      <c r="P17" s="66">
        <v>0.045</v>
      </c>
      <c r="Q17" s="39"/>
      <c r="R17" s="72">
        <v>65</v>
      </c>
      <c r="S17" s="97">
        <f t="shared" si="1"/>
        <v>0.975</v>
      </c>
    </row>
    <row r="18" spans="1:19" ht="24" customHeight="1" thickBot="1">
      <c r="A18" s="99"/>
      <c r="B18" s="38"/>
      <c r="C18" s="61"/>
      <c r="D18" s="222" t="s">
        <v>192</v>
      </c>
      <c r="E18" s="237"/>
      <c r="F18" s="237"/>
      <c r="G18" s="9">
        <v>44</v>
      </c>
      <c r="H18" s="53">
        <f aca="true" t="shared" si="3" ref="H18:P18">H19+H20+H21</f>
        <v>4.41</v>
      </c>
      <c r="I18" s="53">
        <f t="shared" si="3"/>
        <v>8.41</v>
      </c>
      <c r="J18" s="53">
        <f t="shared" si="3"/>
        <v>15.01</v>
      </c>
      <c r="K18" s="53">
        <f t="shared" si="3"/>
        <v>153.42999999999998</v>
      </c>
      <c r="L18" s="53">
        <f t="shared" si="3"/>
        <v>0.366</v>
      </c>
      <c r="M18" s="53">
        <f t="shared" si="3"/>
        <v>0.10400000000000001</v>
      </c>
      <c r="N18" s="53">
        <f t="shared" si="3"/>
        <v>0</v>
      </c>
      <c r="O18" s="53">
        <f t="shared" si="3"/>
        <v>14.4</v>
      </c>
      <c r="P18" s="53">
        <f t="shared" si="3"/>
        <v>0.818</v>
      </c>
      <c r="Q18" s="176">
        <v>43</v>
      </c>
      <c r="R18" s="68">
        <f>R19+R20+R21</f>
        <v>1179.1100000000001</v>
      </c>
      <c r="S18" s="68">
        <f>S19+S20+S21</f>
        <v>10.8208</v>
      </c>
    </row>
    <row r="19" spans="1:19" s="4" customFormat="1" ht="24" customHeight="1" thickBot="1">
      <c r="A19" s="99"/>
      <c r="B19" s="65"/>
      <c r="C19" s="45"/>
      <c r="D19" s="223" t="s">
        <v>23</v>
      </c>
      <c r="E19" s="238">
        <v>30</v>
      </c>
      <c r="F19" s="238">
        <v>30</v>
      </c>
      <c r="G19" s="10"/>
      <c r="H19" s="66">
        <v>2.31</v>
      </c>
      <c r="I19" s="66">
        <v>0.9</v>
      </c>
      <c r="J19" s="66">
        <v>14.94</v>
      </c>
      <c r="K19" s="66">
        <v>78.6</v>
      </c>
      <c r="L19" s="66">
        <v>0.261</v>
      </c>
      <c r="M19" s="66">
        <v>0.024</v>
      </c>
      <c r="N19" s="66"/>
      <c r="O19" s="66">
        <v>6</v>
      </c>
      <c r="P19" s="66">
        <v>0.594</v>
      </c>
      <c r="Q19" s="39"/>
      <c r="R19" s="72">
        <v>111.61</v>
      </c>
      <c r="S19" s="97">
        <f t="shared" si="1"/>
        <v>3.3483</v>
      </c>
    </row>
    <row r="20" spans="1:19" ht="24" customHeight="1" thickBot="1">
      <c r="A20" s="99"/>
      <c r="B20" s="46"/>
      <c r="C20" s="47"/>
      <c r="D20" s="223" t="s">
        <v>17</v>
      </c>
      <c r="E20" s="238">
        <v>7</v>
      </c>
      <c r="F20" s="238">
        <v>7</v>
      </c>
      <c r="G20" s="10"/>
      <c r="H20" s="66">
        <v>0.49</v>
      </c>
      <c r="I20" s="66">
        <v>5.48</v>
      </c>
      <c r="J20" s="66">
        <v>0.07</v>
      </c>
      <c r="K20" s="66">
        <v>49.63</v>
      </c>
      <c r="L20" s="66">
        <v>0.105</v>
      </c>
      <c r="M20" s="66">
        <v>0.08</v>
      </c>
      <c r="N20" s="66"/>
      <c r="O20" s="66">
        <v>8.4</v>
      </c>
      <c r="P20" s="66">
        <v>0.14</v>
      </c>
      <c r="Q20" s="39"/>
      <c r="R20" s="72">
        <v>483</v>
      </c>
      <c r="S20" s="97">
        <f t="shared" si="1"/>
        <v>3.381</v>
      </c>
    </row>
    <row r="21" spans="1:19" ht="24" customHeight="1" thickBot="1">
      <c r="A21" s="99"/>
      <c r="B21" s="1"/>
      <c r="C21" s="3"/>
      <c r="D21" s="223" t="s">
        <v>196</v>
      </c>
      <c r="E21" s="238">
        <v>7</v>
      </c>
      <c r="F21" s="238">
        <v>7</v>
      </c>
      <c r="G21" s="10"/>
      <c r="H21" s="66">
        <v>1.61</v>
      </c>
      <c r="I21" s="66">
        <v>2.03</v>
      </c>
      <c r="J21" s="66"/>
      <c r="K21" s="66">
        <v>25.2</v>
      </c>
      <c r="L21" s="66"/>
      <c r="M21" s="66"/>
      <c r="N21" s="66"/>
      <c r="O21" s="66"/>
      <c r="P21" s="66">
        <v>0.084</v>
      </c>
      <c r="Q21" s="39"/>
      <c r="R21" s="72">
        <v>584.5</v>
      </c>
      <c r="S21" s="97">
        <f t="shared" si="1"/>
        <v>4.0915</v>
      </c>
    </row>
    <row r="22" spans="1:19" s="4" customFormat="1" ht="24" customHeight="1" thickBot="1">
      <c r="A22" s="99"/>
      <c r="B22" s="38"/>
      <c r="C22" s="5" t="s">
        <v>24</v>
      </c>
      <c r="D22" s="225" t="s">
        <v>132</v>
      </c>
      <c r="E22" s="250">
        <v>105</v>
      </c>
      <c r="F22" s="250">
        <v>105</v>
      </c>
      <c r="G22" s="49">
        <v>105</v>
      </c>
      <c r="H22" s="83">
        <v>0.45</v>
      </c>
      <c r="I22" s="83">
        <v>1</v>
      </c>
      <c r="J22" s="83">
        <v>4.05</v>
      </c>
      <c r="K22" s="83">
        <v>36.225</v>
      </c>
      <c r="L22" s="83"/>
      <c r="M22" s="83">
        <v>0.004</v>
      </c>
      <c r="N22" s="83">
        <v>34.85</v>
      </c>
      <c r="O22" s="83"/>
      <c r="P22" s="83">
        <v>0.15</v>
      </c>
      <c r="Q22" s="189">
        <v>89</v>
      </c>
      <c r="R22" s="86">
        <v>127</v>
      </c>
      <c r="S22" s="98">
        <f t="shared" si="1"/>
        <v>13.335</v>
      </c>
    </row>
    <row r="23" spans="1:19" s="4" customFormat="1" ht="36.75" customHeight="1" thickBot="1">
      <c r="A23" s="99"/>
      <c r="B23" s="38"/>
      <c r="C23" s="5" t="s">
        <v>26</v>
      </c>
      <c r="D23" s="225" t="s">
        <v>363</v>
      </c>
      <c r="E23" s="250"/>
      <c r="F23" s="250"/>
      <c r="G23" s="49">
        <v>37</v>
      </c>
      <c r="H23" s="83">
        <v>2</v>
      </c>
      <c r="I23" s="83">
        <v>5.1</v>
      </c>
      <c r="J23" s="83">
        <v>15</v>
      </c>
      <c r="K23" s="83">
        <f>SUM(K24:K25)</f>
        <v>58.39</v>
      </c>
      <c r="L23" s="83">
        <v>0</v>
      </c>
      <c r="M23" s="83">
        <v>0.04</v>
      </c>
      <c r="N23" s="83">
        <v>0</v>
      </c>
      <c r="O23" s="83">
        <v>37</v>
      </c>
      <c r="P23" s="83">
        <v>1.4</v>
      </c>
      <c r="Q23" s="189" t="s">
        <v>232</v>
      </c>
      <c r="R23" s="86">
        <v>87.12</v>
      </c>
      <c r="S23" s="86">
        <f>S24+S26+S25</f>
        <v>1.835</v>
      </c>
    </row>
    <row r="24" spans="1:19" ht="25.5" customHeight="1" thickBot="1">
      <c r="A24" s="99"/>
      <c r="B24" s="46"/>
      <c r="C24" s="47"/>
      <c r="D24" s="223" t="s">
        <v>27</v>
      </c>
      <c r="E24" s="238">
        <v>40</v>
      </c>
      <c r="F24" s="238">
        <v>32</v>
      </c>
      <c r="G24" s="10"/>
      <c r="H24" s="66">
        <v>0.48</v>
      </c>
      <c r="I24" s="66">
        <v>0.032</v>
      </c>
      <c r="J24" s="66">
        <v>3.2</v>
      </c>
      <c r="K24" s="66">
        <v>13.44</v>
      </c>
      <c r="L24" s="66"/>
      <c r="M24" s="66">
        <v>0.028</v>
      </c>
      <c r="N24" s="66"/>
      <c r="O24" s="66">
        <v>11.84</v>
      </c>
      <c r="P24" s="66">
        <v>0.448</v>
      </c>
      <c r="Q24" s="39"/>
      <c r="R24" s="72">
        <v>29</v>
      </c>
      <c r="S24" s="97">
        <f t="shared" si="1"/>
        <v>1.16</v>
      </c>
    </row>
    <row r="25" spans="1:19" ht="25.5" customHeight="1" thickBot="1">
      <c r="A25" s="99"/>
      <c r="B25" s="46"/>
      <c r="C25" s="47"/>
      <c r="D25" s="223" t="s">
        <v>28</v>
      </c>
      <c r="E25" s="238">
        <v>5</v>
      </c>
      <c r="F25" s="238">
        <v>5</v>
      </c>
      <c r="G25" s="10"/>
      <c r="H25" s="66">
        <v>0</v>
      </c>
      <c r="I25" s="66">
        <v>4.995</v>
      </c>
      <c r="J25" s="66">
        <v>0</v>
      </c>
      <c r="K25" s="66">
        <v>44.95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39"/>
      <c r="R25" s="72">
        <v>135</v>
      </c>
      <c r="S25" s="97">
        <f t="shared" si="1"/>
        <v>0.675</v>
      </c>
    </row>
    <row r="26" spans="1:19" ht="0.75" customHeight="1" hidden="1" thickBot="1">
      <c r="A26" s="99"/>
      <c r="B26" s="46"/>
      <c r="C26" s="47"/>
      <c r="D26" s="223"/>
      <c r="E26" s="238"/>
      <c r="F26" s="238"/>
      <c r="G26" s="10"/>
      <c r="H26" s="66"/>
      <c r="I26" s="66"/>
      <c r="J26" s="66"/>
      <c r="K26" s="66"/>
      <c r="L26" s="66"/>
      <c r="M26" s="66"/>
      <c r="N26" s="66"/>
      <c r="O26" s="66"/>
      <c r="P26" s="66"/>
      <c r="Q26" s="39"/>
      <c r="R26" s="72"/>
      <c r="S26" s="97">
        <f t="shared" si="1"/>
        <v>0</v>
      </c>
    </row>
    <row r="27" spans="1:19" ht="36" customHeight="1" thickBot="1">
      <c r="A27" s="99"/>
      <c r="B27" s="38"/>
      <c r="C27" s="61"/>
      <c r="D27" s="220" t="s">
        <v>368</v>
      </c>
      <c r="E27" s="237"/>
      <c r="F27" s="237"/>
      <c r="G27" s="9">
        <v>250</v>
      </c>
      <c r="H27" s="53">
        <f>H28+H29+H30+H31+H32+H33+H34</f>
        <v>6.611</v>
      </c>
      <c r="I27" s="53">
        <f aca="true" t="shared" si="4" ref="I27:P27">I28+I29+I30+I31+I32+I33+I34</f>
        <v>8.818</v>
      </c>
      <c r="J27" s="53">
        <f t="shared" si="4"/>
        <v>8.394</v>
      </c>
      <c r="K27" s="53">
        <f t="shared" si="4"/>
        <v>186.17</v>
      </c>
      <c r="L27" s="53">
        <f t="shared" si="4"/>
        <v>0.1235</v>
      </c>
      <c r="M27" s="53">
        <f t="shared" si="4"/>
        <v>0.122</v>
      </c>
      <c r="N27" s="53">
        <f t="shared" si="4"/>
        <v>0.161</v>
      </c>
      <c r="O27" s="53">
        <f t="shared" si="4"/>
        <v>13.559999999999999</v>
      </c>
      <c r="P27" s="53">
        <f t="shared" si="4"/>
        <v>1.5135000000000003</v>
      </c>
      <c r="Q27" s="176">
        <v>62</v>
      </c>
      <c r="R27" s="68">
        <f>R28+R29+R30+R31+R32+R33+R34</f>
        <v>834.8</v>
      </c>
      <c r="S27" s="68">
        <f>S28+S29+S30+S31+S32+S33+S34</f>
        <v>10.045200000000001</v>
      </c>
    </row>
    <row r="28" spans="1:19" ht="24.75" customHeight="1" thickBot="1">
      <c r="A28" s="99"/>
      <c r="B28" s="46"/>
      <c r="C28" s="47"/>
      <c r="D28" s="223" t="s">
        <v>193</v>
      </c>
      <c r="E28" s="296">
        <v>24</v>
      </c>
      <c r="F28" s="296">
        <v>24</v>
      </c>
      <c r="G28" s="277"/>
      <c r="H28" s="273">
        <v>4.368</v>
      </c>
      <c r="I28" s="273">
        <v>4.416</v>
      </c>
      <c r="J28" s="273">
        <v>0.168</v>
      </c>
      <c r="K28" s="273">
        <v>57.84</v>
      </c>
      <c r="L28" s="273">
        <v>0.019</v>
      </c>
      <c r="M28" s="273">
        <v>0.036</v>
      </c>
      <c r="N28" s="273">
        <v>0</v>
      </c>
      <c r="O28" s="273">
        <v>4.08</v>
      </c>
      <c r="P28" s="273">
        <v>0.384</v>
      </c>
      <c r="Q28" s="39"/>
      <c r="R28" s="72">
        <v>174.8</v>
      </c>
      <c r="S28" s="97">
        <f t="shared" si="1"/>
        <v>4.195200000000001</v>
      </c>
    </row>
    <row r="29" spans="1:19" ht="24.75" customHeight="1" thickBot="1">
      <c r="A29" s="99"/>
      <c r="B29" s="46"/>
      <c r="C29" s="47"/>
      <c r="D29" s="223" t="s">
        <v>17</v>
      </c>
      <c r="E29" s="238">
        <v>5</v>
      </c>
      <c r="F29" s="238">
        <f>E29</f>
        <v>5</v>
      </c>
      <c r="G29" s="323"/>
      <c r="H29" s="66">
        <v>0.035</v>
      </c>
      <c r="I29" s="66">
        <v>3.9</v>
      </c>
      <c r="J29" s="66">
        <v>0.05</v>
      </c>
      <c r="K29" s="66">
        <v>35.45</v>
      </c>
      <c r="L29" s="66">
        <v>0.0075</v>
      </c>
      <c r="M29" s="66">
        <v>0.006</v>
      </c>
      <c r="N29" s="66"/>
      <c r="O29" s="66">
        <v>0.6</v>
      </c>
      <c r="P29" s="66">
        <v>0.01</v>
      </c>
      <c r="Q29" s="39"/>
      <c r="R29" s="72">
        <v>483</v>
      </c>
      <c r="S29" s="97">
        <f t="shared" si="1"/>
        <v>2.415</v>
      </c>
    </row>
    <row r="30" spans="1:19" ht="24.75" customHeight="1" thickBot="1">
      <c r="A30" s="99"/>
      <c r="B30" s="46"/>
      <c r="C30" s="47"/>
      <c r="D30" s="223" t="s">
        <v>95</v>
      </c>
      <c r="E30" s="296">
        <v>20</v>
      </c>
      <c r="F30" s="238">
        <v>20</v>
      </c>
      <c r="G30" s="10"/>
      <c r="H30" s="66">
        <v>1.26</v>
      </c>
      <c r="I30" s="66">
        <v>0.33</v>
      </c>
      <c r="J30" s="66">
        <v>0.21</v>
      </c>
      <c r="K30" s="66">
        <v>56.28</v>
      </c>
      <c r="L30" s="66">
        <v>0.045</v>
      </c>
      <c r="M30" s="66">
        <v>0.02</v>
      </c>
      <c r="N30" s="66"/>
      <c r="O30" s="66">
        <v>0.2</v>
      </c>
      <c r="P30" s="66">
        <v>0.665</v>
      </c>
      <c r="Q30" s="39"/>
      <c r="R30" s="72">
        <v>79</v>
      </c>
      <c r="S30" s="97">
        <f t="shared" si="1"/>
        <v>1.58</v>
      </c>
    </row>
    <row r="31" spans="1:19" ht="24.75" customHeight="1" thickBot="1">
      <c r="A31" s="99"/>
      <c r="B31" s="46"/>
      <c r="C31" s="47"/>
      <c r="D31" s="223" t="s">
        <v>66</v>
      </c>
      <c r="E31" s="238">
        <v>70</v>
      </c>
      <c r="F31" s="238">
        <v>42</v>
      </c>
      <c r="G31" s="10"/>
      <c r="H31" s="66">
        <v>0.84</v>
      </c>
      <c r="I31" s="66">
        <v>0.168</v>
      </c>
      <c r="J31" s="66">
        <v>7.266</v>
      </c>
      <c r="K31" s="66">
        <v>33.6</v>
      </c>
      <c r="L31" s="66">
        <v>0.05</v>
      </c>
      <c r="M31" s="66">
        <v>0.029</v>
      </c>
      <c r="N31" s="66"/>
      <c r="O31" s="66">
        <v>4.2</v>
      </c>
      <c r="P31" s="66">
        <v>0.378</v>
      </c>
      <c r="Q31" s="39"/>
      <c r="R31" s="72">
        <v>21</v>
      </c>
      <c r="S31" s="97">
        <f t="shared" si="1"/>
        <v>1.47</v>
      </c>
    </row>
    <row r="32" spans="1:19" ht="24.75" customHeight="1" thickBot="1">
      <c r="A32" s="99"/>
      <c r="B32" s="46"/>
      <c r="C32" s="47"/>
      <c r="D32" s="223" t="s">
        <v>67</v>
      </c>
      <c r="E32" s="238">
        <v>5</v>
      </c>
      <c r="F32" s="238">
        <v>4</v>
      </c>
      <c r="G32" s="323"/>
      <c r="H32" s="66">
        <v>0.056</v>
      </c>
      <c r="I32" s="66"/>
      <c r="J32" s="66">
        <v>0.364</v>
      </c>
      <c r="K32" s="66">
        <v>1.64</v>
      </c>
      <c r="L32" s="66"/>
      <c r="M32" s="66">
        <v>0.028</v>
      </c>
      <c r="N32" s="66">
        <v>0.001</v>
      </c>
      <c r="O32" s="66">
        <v>1.24</v>
      </c>
      <c r="P32" s="66">
        <v>0.032</v>
      </c>
      <c r="Q32" s="39"/>
      <c r="R32" s="72">
        <v>25</v>
      </c>
      <c r="S32" s="97">
        <f t="shared" si="1"/>
        <v>0.125</v>
      </c>
    </row>
    <row r="33" spans="1:19" ht="24.75" customHeight="1" thickBot="1">
      <c r="A33" s="99"/>
      <c r="B33" s="46"/>
      <c r="C33" s="47"/>
      <c r="D33" s="223" t="s">
        <v>65</v>
      </c>
      <c r="E33" s="238">
        <v>5</v>
      </c>
      <c r="F33" s="238">
        <v>4</v>
      </c>
      <c r="G33" s="10"/>
      <c r="H33" s="66">
        <v>0.052</v>
      </c>
      <c r="I33" s="66">
        <v>0.004</v>
      </c>
      <c r="J33" s="66">
        <v>0.336</v>
      </c>
      <c r="K33" s="66">
        <v>1.36</v>
      </c>
      <c r="L33" s="66">
        <v>0.002</v>
      </c>
      <c r="M33" s="66">
        <v>0.003</v>
      </c>
      <c r="N33" s="66">
        <v>0.16</v>
      </c>
      <c r="O33" s="66">
        <v>2.04</v>
      </c>
      <c r="P33" s="66">
        <v>0.028</v>
      </c>
      <c r="Q33" s="39"/>
      <c r="R33" s="72">
        <v>29</v>
      </c>
      <c r="S33" s="97">
        <f t="shared" si="1"/>
        <v>0.145</v>
      </c>
    </row>
    <row r="34" spans="1:19" ht="24.75" customHeight="1" thickBot="1">
      <c r="A34" s="99"/>
      <c r="B34" s="46"/>
      <c r="C34" s="47"/>
      <c r="D34" s="223" t="s">
        <v>110</v>
      </c>
      <c r="E34" s="238">
        <v>5</v>
      </c>
      <c r="F34" s="238">
        <v>5</v>
      </c>
      <c r="G34" s="10"/>
      <c r="H34" s="66"/>
      <c r="I34" s="66"/>
      <c r="J34" s="66"/>
      <c r="K34" s="66"/>
      <c r="L34" s="66"/>
      <c r="M34" s="66"/>
      <c r="N34" s="66"/>
      <c r="O34" s="66">
        <v>1.2</v>
      </c>
      <c r="P34" s="66">
        <v>0.0165</v>
      </c>
      <c r="Q34" s="39"/>
      <c r="R34" s="72">
        <v>23</v>
      </c>
      <c r="S34" s="97">
        <f t="shared" si="1"/>
        <v>0.115</v>
      </c>
    </row>
    <row r="35" spans="1:19" s="4" customFormat="1" ht="24.75" customHeight="1" thickBot="1">
      <c r="A35" s="99"/>
      <c r="B35" s="38"/>
      <c r="C35" s="8"/>
      <c r="D35" s="222" t="s">
        <v>356</v>
      </c>
      <c r="E35" s="237"/>
      <c r="F35" s="237"/>
      <c r="G35" s="9">
        <v>200</v>
      </c>
      <c r="H35" s="53">
        <f>H36+H38+H39+H40+H41+H42</f>
        <v>15.711</v>
      </c>
      <c r="I35" s="53">
        <f aca="true" t="shared" si="5" ref="I35:P35">I36+I38+I39+I40+I41+I42</f>
        <v>18.672</v>
      </c>
      <c r="J35" s="53">
        <f t="shared" si="5"/>
        <v>4.303999999999999</v>
      </c>
      <c r="K35" s="53">
        <f>SUM(K36:K42)</f>
        <v>271.276</v>
      </c>
      <c r="L35" s="53">
        <f t="shared" si="5"/>
        <v>0.5699</v>
      </c>
      <c r="M35" s="53">
        <f t="shared" si="5"/>
        <v>0.0451</v>
      </c>
      <c r="N35" s="53">
        <f t="shared" si="5"/>
        <v>29.32</v>
      </c>
      <c r="O35" s="53">
        <f t="shared" si="5"/>
        <v>20.12</v>
      </c>
      <c r="P35" s="53">
        <f t="shared" si="5"/>
        <v>1.707</v>
      </c>
      <c r="Q35" s="176" t="s">
        <v>357</v>
      </c>
      <c r="R35" s="68">
        <f>R36+R38+R39+R40+R41+R42</f>
        <v>865.8</v>
      </c>
      <c r="S35" s="68">
        <f>SUM(S36:S42)</f>
        <v>20.659</v>
      </c>
    </row>
    <row r="36" spans="1:19" ht="24.75" customHeight="1" thickBot="1">
      <c r="A36" s="99"/>
      <c r="B36" s="46"/>
      <c r="C36" s="47"/>
      <c r="D36" s="223" t="s">
        <v>31</v>
      </c>
      <c r="E36" s="296">
        <v>80</v>
      </c>
      <c r="F36" s="238">
        <v>48</v>
      </c>
      <c r="G36" s="323"/>
      <c r="H36" s="66">
        <v>0.864</v>
      </c>
      <c r="I36" s="66">
        <v>0.048</v>
      </c>
      <c r="J36" s="66">
        <v>2.448</v>
      </c>
      <c r="K36" s="66">
        <v>11.856</v>
      </c>
      <c r="L36" s="66"/>
      <c r="M36" s="66">
        <v>0.0192</v>
      </c>
      <c r="N36" s="66">
        <v>28.8</v>
      </c>
      <c r="O36" s="66">
        <v>2.04</v>
      </c>
      <c r="P36" s="66">
        <v>0.288</v>
      </c>
      <c r="Q36" s="39"/>
      <c r="R36" s="72">
        <v>24</v>
      </c>
      <c r="S36" s="97">
        <f t="shared" si="1"/>
        <v>1.92</v>
      </c>
    </row>
    <row r="37" spans="1:19" ht="24.75" customHeight="1" thickBot="1">
      <c r="A37" s="99"/>
      <c r="B37" s="46"/>
      <c r="C37" s="47"/>
      <c r="D37" s="223" t="s">
        <v>66</v>
      </c>
      <c r="E37" s="296">
        <v>80</v>
      </c>
      <c r="F37" s="238">
        <v>36</v>
      </c>
      <c r="G37" s="10"/>
      <c r="H37" s="66">
        <v>0.72</v>
      </c>
      <c r="I37" s="66">
        <v>0.144</v>
      </c>
      <c r="J37" s="66">
        <v>6.408</v>
      </c>
      <c r="K37" s="66">
        <v>25.2</v>
      </c>
      <c r="L37" s="66">
        <v>0.045</v>
      </c>
      <c r="M37" s="66">
        <v>0.028</v>
      </c>
      <c r="N37" s="66"/>
      <c r="O37" s="66">
        <v>3.6</v>
      </c>
      <c r="P37" s="66">
        <v>0.324</v>
      </c>
      <c r="Q37" s="39"/>
      <c r="R37" s="72">
        <v>21</v>
      </c>
      <c r="S37" s="97">
        <f t="shared" si="1"/>
        <v>1.68</v>
      </c>
    </row>
    <row r="38" spans="1:19" ht="24.75" customHeight="1" thickBot="1">
      <c r="A38" s="99"/>
      <c r="B38" s="46"/>
      <c r="C38" s="47"/>
      <c r="D38" s="223" t="s">
        <v>193</v>
      </c>
      <c r="E38" s="238">
        <v>80</v>
      </c>
      <c r="F38" s="238">
        <v>80</v>
      </c>
      <c r="G38" s="323"/>
      <c r="H38" s="66">
        <v>14.56</v>
      </c>
      <c r="I38" s="66">
        <v>14.72</v>
      </c>
      <c r="J38" s="66">
        <v>0.56</v>
      </c>
      <c r="K38" s="66">
        <v>192.8</v>
      </c>
      <c r="L38" s="66">
        <v>0.56</v>
      </c>
      <c r="M38" s="66">
        <v>0.012</v>
      </c>
      <c r="N38" s="66"/>
      <c r="O38" s="66">
        <v>13.6</v>
      </c>
      <c r="P38" s="66">
        <v>1.28</v>
      </c>
      <c r="Q38" s="39"/>
      <c r="R38" s="72">
        <v>174.8</v>
      </c>
      <c r="S38" s="97">
        <f t="shared" si="1"/>
        <v>13.984</v>
      </c>
    </row>
    <row r="39" spans="1:19" ht="24.75" customHeight="1" thickBot="1">
      <c r="A39" s="99"/>
      <c r="B39" s="46"/>
      <c r="C39" s="47"/>
      <c r="D39" s="223" t="s">
        <v>70</v>
      </c>
      <c r="E39" s="238">
        <v>3</v>
      </c>
      <c r="F39" s="238">
        <f>E39</f>
        <v>3</v>
      </c>
      <c r="G39" s="10"/>
      <c r="H39" s="66">
        <v>0.144</v>
      </c>
      <c r="I39" s="66"/>
      <c r="J39" s="66">
        <v>0.57</v>
      </c>
      <c r="K39" s="66">
        <v>2.97</v>
      </c>
      <c r="L39" s="66"/>
      <c r="M39" s="66">
        <v>0.0051</v>
      </c>
      <c r="N39" s="66"/>
      <c r="O39" s="66">
        <v>0.6</v>
      </c>
      <c r="P39" s="66">
        <v>0.069</v>
      </c>
      <c r="Q39" s="39"/>
      <c r="R39" s="72">
        <v>130</v>
      </c>
      <c r="S39" s="97">
        <f t="shared" si="1"/>
        <v>0.39</v>
      </c>
    </row>
    <row r="40" spans="1:19" ht="24.75" customHeight="1" thickBot="1">
      <c r="A40" s="99"/>
      <c r="B40" s="1"/>
      <c r="C40" s="3"/>
      <c r="D40" s="223" t="s">
        <v>67</v>
      </c>
      <c r="E40" s="238">
        <v>5</v>
      </c>
      <c r="F40" s="238">
        <v>4</v>
      </c>
      <c r="G40" s="323"/>
      <c r="H40" s="66">
        <v>0.056</v>
      </c>
      <c r="I40" s="66"/>
      <c r="J40" s="66">
        <v>0.34</v>
      </c>
      <c r="K40" s="66">
        <v>1.64</v>
      </c>
      <c r="L40" s="66"/>
      <c r="M40" s="66">
        <v>0.0008</v>
      </c>
      <c r="N40" s="66">
        <v>0.36</v>
      </c>
      <c r="O40" s="66">
        <v>1.24</v>
      </c>
      <c r="P40" s="66">
        <v>0.032</v>
      </c>
      <c r="Q40" s="39"/>
      <c r="R40" s="72">
        <v>25</v>
      </c>
      <c r="S40" s="97">
        <f t="shared" si="1"/>
        <v>0.125</v>
      </c>
    </row>
    <row r="41" spans="1:19" ht="24.75" customHeight="1" thickBot="1">
      <c r="A41" s="99"/>
      <c r="B41" s="46"/>
      <c r="C41" s="47"/>
      <c r="D41" s="223" t="s">
        <v>65</v>
      </c>
      <c r="E41" s="238">
        <v>5</v>
      </c>
      <c r="F41" s="238">
        <v>4</v>
      </c>
      <c r="G41" s="323"/>
      <c r="H41" s="66">
        <v>0.052</v>
      </c>
      <c r="I41" s="66">
        <v>0.004</v>
      </c>
      <c r="J41" s="66">
        <v>0.336</v>
      </c>
      <c r="K41" s="66">
        <v>1.36</v>
      </c>
      <c r="L41" s="66">
        <v>0.0024</v>
      </c>
      <c r="M41" s="66">
        <v>0.002</v>
      </c>
      <c r="N41" s="66">
        <v>0.16</v>
      </c>
      <c r="O41" s="66">
        <v>2.04</v>
      </c>
      <c r="P41" s="66">
        <v>0.028</v>
      </c>
      <c r="Q41" s="39"/>
      <c r="R41" s="72">
        <v>29</v>
      </c>
      <c r="S41" s="97">
        <f t="shared" si="1"/>
        <v>0.145</v>
      </c>
    </row>
    <row r="42" spans="1:19" ht="24.75" customHeight="1" thickBot="1">
      <c r="A42" s="99"/>
      <c r="B42" s="46"/>
      <c r="C42" s="47"/>
      <c r="D42" s="223" t="s">
        <v>17</v>
      </c>
      <c r="E42" s="238">
        <v>5</v>
      </c>
      <c r="F42" s="238">
        <f>E42</f>
        <v>5</v>
      </c>
      <c r="G42" s="323"/>
      <c r="H42" s="66">
        <v>0.035</v>
      </c>
      <c r="I42" s="66">
        <v>3.9</v>
      </c>
      <c r="J42" s="66">
        <v>0.05</v>
      </c>
      <c r="K42" s="66">
        <v>35.45</v>
      </c>
      <c r="L42" s="66">
        <v>0.0075</v>
      </c>
      <c r="M42" s="66">
        <v>0.006</v>
      </c>
      <c r="N42" s="66"/>
      <c r="O42" s="66">
        <v>0.6</v>
      </c>
      <c r="P42" s="66">
        <v>0.01</v>
      </c>
      <c r="Q42" s="39"/>
      <c r="R42" s="72">
        <v>483</v>
      </c>
      <c r="S42" s="97">
        <f t="shared" si="1"/>
        <v>2.415</v>
      </c>
    </row>
    <row r="43" spans="1:19" s="4" customFormat="1" ht="24.75" customHeight="1" thickBot="1">
      <c r="A43" s="99"/>
      <c r="B43" s="38"/>
      <c r="C43" s="8"/>
      <c r="D43" s="222" t="s">
        <v>209</v>
      </c>
      <c r="E43" s="237"/>
      <c r="F43" s="237"/>
      <c r="G43" s="9">
        <v>200</v>
      </c>
      <c r="H43" s="53">
        <f>H44+H45</f>
        <v>0.184</v>
      </c>
      <c r="I43" s="53">
        <f aca="true" t="shared" si="6" ref="I43:P43">I44+I45</f>
        <v>0.56</v>
      </c>
      <c r="J43" s="53">
        <f t="shared" si="6"/>
        <v>14.58</v>
      </c>
      <c r="K43" s="53">
        <f t="shared" si="6"/>
        <v>58.379999999999995</v>
      </c>
      <c r="L43" s="53">
        <f t="shared" si="6"/>
        <v>0.104</v>
      </c>
      <c r="M43" s="53">
        <f t="shared" si="6"/>
        <v>0.448</v>
      </c>
      <c r="N43" s="53">
        <f t="shared" si="6"/>
        <v>0.264</v>
      </c>
      <c r="O43" s="53">
        <f t="shared" si="6"/>
        <v>0.8400000000000001</v>
      </c>
      <c r="P43" s="53">
        <f t="shared" si="6"/>
        <v>1.3900000000000001</v>
      </c>
      <c r="Q43" s="176" t="s">
        <v>254</v>
      </c>
      <c r="R43" s="68">
        <f>R44+R45</f>
        <v>348</v>
      </c>
      <c r="S43" s="68">
        <f>S44+S45</f>
        <v>2.9139999999999997</v>
      </c>
    </row>
    <row r="44" spans="1:19" ht="24.75" customHeight="1" thickBot="1">
      <c r="A44" s="99"/>
      <c r="B44" s="46"/>
      <c r="C44" s="47"/>
      <c r="D44" s="223" t="s">
        <v>18</v>
      </c>
      <c r="E44" s="238">
        <v>10</v>
      </c>
      <c r="F44" s="238">
        <v>10</v>
      </c>
      <c r="G44" s="10"/>
      <c r="H44" s="66"/>
      <c r="I44" s="66"/>
      <c r="J44" s="66">
        <v>9.98</v>
      </c>
      <c r="K44" s="66">
        <v>37.9</v>
      </c>
      <c r="L44" s="66"/>
      <c r="M44" s="66"/>
      <c r="N44" s="66"/>
      <c r="O44" s="66">
        <v>0.2</v>
      </c>
      <c r="P44" s="66">
        <v>0.03</v>
      </c>
      <c r="Q44" s="39"/>
      <c r="R44" s="72">
        <v>65</v>
      </c>
      <c r="S44" s="97">
        <f t="shared" si="1"/>
        <v>0.65</v>
      </c>
    </row>
    <row r="45" spans="1:19" ht="24.75" customHeight="1" thickBot="1">
      <c r="A45" s="99"/>
      <c r="B45" s="46"/>
      <c r="C45" s="47"/>
      <c r="D45" s="223" t="s">
        <v>210</v>
      </c>
      <c r="E45" s="238">
        <v>8</v>
      </c>
      <c r="F45" s="238">
        <v>8</v>
      </c>
      <c r="G45" s="10"/>
      <c r="H45" s="66">
        <v>0.184</v>
      </c>
      <c r="I45" s="66">
        <v>0.56</v>
      </c>
      <c r="J45" s="66">
        <v>4.6</v>
      </c>
      <c r="K45" s="66">
        <v>20.48</v>
      </c>
      <c r="L45" s="66">
        <v>0.104</v>
      </c>
      <c r="M45" s="66">
        <v>0.448</v>
      </c>
      <c r="N45" s="66">
        <v>0.264</v>
      </c>
      <c r="O45" s="66">
        <v>0.64</v>
      </c>
      <c r="P45" s="66">
        <v>1.36</v>
      </c>
      <c r="Q45" s="39"/>
      <c r="R45" s="72">
        <v>283</v>
      </c>
      <c r="S45" s="97">
        <f t="shared" si="1"/>
        <v>2.264</v>
      </c>
    </row>
    <row r="46" spans="1:19" s="4" customFormat="1" ht="24.75" customHeight="1" thickBot="1">
      <c r="A46" s="99"/>
      <c r="B46" s="38"/>
      <c r="C46" s="8"/>
      <c r="D46" s="222" t="s">
        <v>40</v>
      </c>
      <c r="E46" s="237">
        <v>40</v>
      </c>
      <c r="F46" s="237">
        <v>40</v>
      </c>
      <c r="G46" s="9">
        <v>40</v>
      </c>
      <c r="H46" s="53">
        <v>2.64</v>
      </c>
      <c r="I46" s="53">
        <v>0.48</v>
      </c>
      <c r="J46" s="53">
        <v>13.6</v>
      </c>
      <c r="K46" s="53">
        <v>72.4</v>
      </c>
      <c r="L46" s="53">
        <v>0.07</v>
      </c>
      <c r="M46" s="53">
        <v>0.03</v>
      </c>
      <c r="N46" s="53"/>
      <c r="O46" s="53">
        <v>14</v>
      </c>
      <c r="P46" s="53">
        <v>1.5</v>
      </c>
      <c r="Q46" s="176" t="s">
        <v>238</v>
      </c>
      <c r="R46" s="68">
        <v>60.23</v>
      </c>
      <c r="S46" s="98">
        <f t="shared" si="1"/>
        <v>2.4092</v>
      </c>
    </row>
    <row r="47" spans="1:19" s="4" customFormat="1" ht="24.75" customHeight="1" thickBot="1">
      <c r="A47" s="99"/>
      <c r="B47" s="38"/>
      <c r="C47" s="5" t="s">
        <v>41</v>
      </c>
      <c r="D47" s="225" t="s">
        <v>346</v>
      </c>
      <c r="E47" s="250"/>
      <c r="F47" s="250"/>
      <c r="G47" s="49">
        <v>60</v>
      </c>
      <c r="H47" s="83"/>
      <c r="I47" s="83">
        <f aca="true" t="shared" si="7" ref="I47:P47">I48+I49+I50+I51+I52</f>
        <v>9.052</v>
      </c>
      <c r="J47" s="83">
        <f t="shared" si="7"/>
        <v>7.672</v>
      </c>
      <c r="K47" s="83">
        <f t="shared" si="7"/>
        <v>141.03</v>
      </c>
      <c r="L47" s="83">
        <f t="shared" si="7"/>
        <v>0.0446</v>
      </c>
      <c r="M47" s="83">
        <f t="shared" si="7"/>
        <v>0.1865</v>
      </c>
      <c r="N47" s="83">
        <f t="shared" si="7"/>
        <v>0.001</v>
      </c>
      <c r="O47" s="83">
        <f t="shared" si="7"/>
        <v>3.24</v>
      </c>
      <c r="P47" s="83">
        <f t="shared" si="7"/>
        <v>0.996</v>
      </c>
      <c r="Q47" s="189" t="s">
        <v>355</v>
      </c>
      <c r="R47" s="86">
        <f>R48+R49+R50+R51+R52</f>
        <v>411.55</v>
      </c>
      <c r="S47" s="86">
        <f>S48+S49+S50+S51+S52</f>
        <v>12.961500000000003</v>
      </c>
    </row>
    <row r="48" spans="1:19" ht="24.75" customHeight="1" thickBot="1">
      <c r="A48" s="99"/>
      <c r="B48" s="46"/>
      <c r="C48" s="47"/>
      <c r="D48" s="223" t="s">
        <v>220</v>
      </c>
      <c r="E48" s="238">
        <v>55</v>
      </c>
      <c r="F48" s="238">
        <v>33</v>
      </c>
      <c r="G48" s="133"/>
      <c r="H48" s="66">
        <v>5.247</v>
      </c>
      <c r="I48" s="66">
        <v>0.297</v>
      </c>
      <c r="J48" s="66"/>
      <c r="K48" s="66">
        <v>23.76</v>
      </c>
      <c r="L48" s="66">
        <v>0.0198</v>
      </c>
      <c r="M48" s="66">
        <v>0.0495</v>
      </c>
      <c r="N48" s="66"/>
      <c r="O48" s="66"/>
      <c r="P48" s="66">
        <v>0.264</v>
      </c>
      <c r="Q48" s="39"/>
      <c r="R48" s="149">
        <v>146.3</v>
      </c>
      <c r="S48" s="97">
        <f t="shared" si="1"/>
        <v>8.046500000000002</v>
      </c>
    </row>
    <row r="49" spans="1:19" ht="24.75" customHeight="1" thickBot="1">
      <c r="A49" s="99"/>
      <c r="B49" s="46"/>
      <c r="C49" s="47"/>
      <c r="D49" s="223" t="s">
        <v>28</v>
      </c>
      <c r="E49" s="238">
        <v>5</v>
      </c>
      <c r="F49" s="238">
        <v>5</v>
      </c>
      <c r="G49" s="10"/>
      <c r="H49" s="66">
        <v>0</v>
      </c>
      <c r="I49" s="66">
        <v>4.995</v>
      </c>
      <c r="J49" s="66">
        <v>0</v>
      </c>
      <c r="K49" s="66">
        <v>44.95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39"/>
      <c r="R49" s="72">
        <v>135</v>
      </c>
      <c r="S49" s="97">
        <f t="shared" si="1"/>
        <v>0.675</v>
      </c>
    </row>
    <row r="50" spans="1:19" ht="24.75" customHeight="1" thickBot="1">
      <c r="A50" s="99"/>
      <c r="B50" s="46"/>
      <c r="C50" s="47"/>
      <c r="D50" s="223" t="s">
        <v>80</v>
      </c>
      <c r="E50" s="238">
        <v>10</v>
      </c>
      <c r="F50" s="238">
        <v>10</v>
      </c>
      <c r="G50" s="133"/>
      <c r="H50" s="66">
        <v>0.7</v>
      </c>
      <c r="I50" s="66">
        <v>1</v>
      </c>
      <c r="J50" s="66">
        <v>7.14</v>
      </c>
      <c r="K50" s="66">
        <v>33</v>
      </c>
      <c r="L50" s="66">
        <v>0.008</v>
      </c>
      <c r="M50" s="66">
        <v>0.004</v>
      </c>
      <c r="N50" s="66"/>
      <c r="O50" s="66">
        <v>0.8</v>
      </c>
      <c r="P50" s="66">
        <v>0.1</v>
      </c>
      <c r="Q50" s="39"/>
      <c r="R50" s="72">
        <v>99</v>
      </c>
      <c r="S50" s="97">
        <f t="shared" si="1"/>
        <v>0.99</v>
      </c>
    </row>
    <row r="51" spans="1:19" ht="24.75" customHeight="1" thickBot="1">
      <c r="A51" s="99"/>
      <c r="B51" s="46"/>
      <c r="C51" s="47"/>
      <c r="D51" s="223" t="s">
        <v>43</v>
      </c>
      <c r="E51" s="238">
        <v>0.5</v>
      </c>
      <c r="F51" s="238">
        <v>0.5</v>
      </c>
      <c r="G51" s="133"/>
      <c r="H51" s="66">
        <v>3.048</v>
      </c>
      <c r="I51" s="66">
        <v>2.76</v>
      </c>
      <c r="J51" s="66">
        <v>0.168</v>
      </c>
      <c r="K51" s="66">
        <v>37.68</v>
      </c>
      <c r="L51" s="66">
        <v>0.0168</v>
      </c>
      <c r="M51" s="66">
        <v>0.105</v>
      </c>
      <c r="N51" s="66"/>
      <c r="O51" s="66">
        <v>1.2</v>
      </c>
      <c r="P51" s="66">
        <v>0.6</v>
      </c>
      <c r="Q51" s="39"/>
      <c r="R51" s="72">
        <v>6.25</v>
      </c>
      <c r="S51" s="97">
        <f>(E51*R51)</f>
        <v>3.125</v>
      </c>
    </row>
    <row r="52" spans="1:19" ht="24.75" customHeight="1" thickBot="1">
      <c r="A52" s="99"/>
      <c r="B52" s="46"/>
      <c r="C52" s="47"/>
      <c r="D52" s="223" t="s">
        <v>67</v>
      </c>
      <c r="E52" s="238">
        <v>5</v>
      </c>
      <c r="F52" s="238">
        <v>4</v>
      </c>
      <c r="G52" s="133"/>
      <c r="H52" s="66">
        <v>0.56</v>
      </c>
      <c r="I52" s="66"/>
      <c r="J52" s="66">
        <v>0.364</v>
      </c>
      <c r="K52" s="66">
        <v>1.64</v>
      </c>
      <c r="L52" s="66"/>
      <c r="M52" s="66">
        <v>0.028</v>
      </c>
      <c r="N52" s="66">
        <v>0.001</v>
      </c>
      <c r="O52" s="66">
        <v>1.24</v>
      </c>
      <c r="P52" s="66">
        <v>0.032</v>
      </c>
      <c r="Q52" s="39"/>
      <c r="R52" s="72">
        <v>25</v>
      </c>
      <c r="S52" s="97">
        <f t="shared" si="1"/>
        <v>0.125</v>
      </c>
    </row>
    <row r="53" spans="1:19" s="162" customFormat="1" ht="24.75" customHeight="1" thickBot="1">
      <c r="A53" s="207"/>
      <c r="B53" s="38"/>
      <c r="C53" s="61"/>
      <c r="D53" s="222" t="s">
        <v>347</v>
      </c>
      <c r="E53" s="237"/>
      <c r="F53" s="237"/>
      <c r="G53" s="9">
        <v>50</v>
      </c>
      <c r="H53" s="53">
        <f aca="true" t="shared" si="8" ref="H53:P53">SUM(H54:H56)</f>
        <v>15.088000000000001</v>
      </c>
      <c r="I53" s="53">
        <f t="shared" si="8"/>
        <v>1.6600000000000001</v>
      </c>
      <c r="J53" s="53">
        <f t="shared" si="8"/>
        <v>6.47</v>
      </c>
      <c r="K53" s="53">
        <f t="shared" si="8"/>
        <v>45.849999999999994</v>
      </c>
      <c r="L53" s="53">
        <f t="shared" si="8"/>
        <v>0.023</v>
      </c>
      <c r="M53" s="53">
        <f t="shared" si="8"/>
        <v>0.11</v>
      </c>
      <c r="N53" s="53">
        <f t="shared" si="8"/>
        <v>0</v>
      </c>
      <c r="O53" s="53">
        <f t="shared" si="8"/>
        <v>2.69</v>
      </c>
      <c r="P53" s="53">
        <f t="shared" si="8"/>
        <v>0.21900000000000003</v>
      </c>
      <c r="Q53" s="176" t="s">
        <v>281</v>
      </c>
      <c r="R53" s="68">
        <f>R54+R55+R56</f>
        <v>650</v>
      </c>
      <c r="S53" s="68">
        <f>S54+S55+S56</f>
        <v>1.9120000000000001</v>
      </c>
    </row>
    <row r="54" spans="1:19" ht="24.75" customHeight="1" thickBot="1">
      <c r="A54" s="99"/>
      <c r="B54" s="46"/>
      <c r="C54" s="47"/>
      <c r="D54" s="223" t="s">
        <v>70</v>
      </c>
      <c r="E54" s="261">
        <v>5</v>
      </c>
      <c r="F54" s="261">
        <v>5</v>
      </c>
      <c r="G54" s="112"/>
      <c r="H54" s="66">
        <v>0.24</v>
      </c>
      <c r="I54" s="66"/>
      <c r="J54" s="66">
        <v>0.95</v>
      </c>
      <c r="K54" s="66">
        <v>4.95</v>
      </c>
      <c r="L54" s="66"/>
      <c r="M54" s="66">
        <v>0.008</v>
      </c>
      <c r="N54" s="66"/>
      <c r="O54" s="66">
        <v>1</v>
      </c>
      <c r="P54" s="66">
        <v>0.115</v>
      </c>
      <c r="Q54" s="39"/>
      <c r="R54" s="72">
        <v>130</v>
      </c>
      <c r="S54" s="97">
        <f t="shared" si="1"/>
        <v>0.65</v>
      </c>
    </row>
    <row r="55" spans="1:19" ht="24.75" customHeight="1" thickBot="1">
      <c r="A55" s="99"/>
      <c r="B55" s="46"/>
      <c r="C55" s="47"/>
      <c r="D55" s="223" t="s">
        <v>17</v>
      </c>
      <c r="E55" s="238">
        <v>2</v>
      </c>
      <c r="F55" s="238">
        <v>2</v>
      </c>
      <c r="G55" s="204"/>
      <c r="H55" s="66">
        <v>14</v>
      </c>
      <c r="I55" s="66">
        <v>1.56</v>
      </c>
      <c r="J55" s="66">
        <v>0.02</v>
      </c>
      <c r="K55" s="66">
        <v>14.18</v>
      </c>
      <c r="L55" s="66">
        <v>0.003</v>
      </c>
      <c r="M55" s="66">
        <v>0.002</v>
      </c>
      <c r="N55" s="66"/>
      <c r="O55" s="66">
        <v>0.24</v>
      </c>
      <c r="P55" s="66">
        <v>0.004</v>
      </c>
      <c r="Q55" s="39"/>
      <c r="R55" s="72">
        <v>483</v>
      </c>
      <c r="S55" s="97">
        <f t="shared" si="1"/>
        <v>0.966</v>
      </c>
    </row>
    <row r="56" spans="1:19" ht="24.75" customHeight="1" thickBot="1">
      <c r="A56" s="99"/>
      <c r="B56" s="46"/>
      <c r="C56" s="47"/>
      <c r="D56" s="223" t="s">
        <v>42</v>
      </c>
      <c r="E56" s="238">
        <v>8</v>
      </c>
      <c r="F56" s="238">
        <f>E56</f>
        <v>8</v>
      </c>
      <c r="G56" s="10"/>
      <c r="H56" s="66">
        <v>0.848</v>
      </c>
      <c r="I56" s="66">
        <v>0.1</v>
      </c>
      <c r="J56" s="66">
        <v>5.5</v>
      </c>
      <c r="K56" s="66">
        <v>26.72</v>
      </c>
      <c r="L56" s="66">
        <v>0.02</v>
      </c>
      <c r="M56" s="66">
        <v>0.1</v>
      </c>
      <c r="N56" s="66"/>
      <c r="O56" s="66">
        <v>1.45</v>
      </c>
      <c r="P56" s="66">
        <v>0.1</v>
      </c>
      <c r="Q56" s="39"/>
      <c r="R56" s="72">
        <v>37</v>
      </c>
      <c r="S56" s="97">
        <f t="shared" si="1"/>
        <v>0.296</v>
      </c>
    </row>
    <row r="57" spans="1:19" ht="24.75" customHeight="1" thickBot="1">
      <c r="A57" s="99"/>
      <c r="B57" s="38"/>
      <c r="C57" s="61"/>
      <c r="D57" s="222" t="s">
        <v>40</v>
      </c>
      <c r="E57" s="237">
        <v>20</v>
      </c>
      <c r="F57" s="237">
        <v>20</v>
      </c>
      <c r="G57" s="9">
        <v>20</v>
      </c>
      <c r="H57" s="53">
        <v>1.32</v>
      </c>
      <c r="I57" s="53">
        <v>0.24</v>
      </c>
      <c r="J57" s="53">
        <v>6.84</v>
      </c>
      <c r="K57" s="53">
        <v>36.2</v>
      </c>
      <c r="L57" s="53">
        <v>0.036</v>
      </c>
      <c r="M57" s="53">
        <v>0.016</v>
      </c>
      <c r="N57" s="53"/>
      <c r="O57" s="53">
        <v>7</v>
      </c>
      <c r="P57" s="53">
        <v>0.78</v>
      </c>
      <c r="Q57" s="176" t="s">
        <v>238</v>
      </c>
      <c r="R57" s="68">
        <v>60.23</v>
      </c>
      <c r="S57" s="98">
        <f t="shared" si="1"/>
        <v>1.2046</v>
      </c>
    </row>
    <row r="58" spans="1:19" s="4" customFormat="1" ht="24.75" customHeight="1" thickBot="1">
      <c r="A58" s="99"/>
      <c r="B58" s="38"/>
      <c r="C58" s="8"/>
      <c r="D58" s="225" t="s">
        <v>143</v>
      </c>
      <c r="E58" s="250"/>
      <c r="F58" s="250"/>
      <c r="G58" s="49">
        <v>200</v>
      </c>
      <c r="H58" s="83">
        <f>H59+H60</f>
        <v>0.06</v>
      </c>
      <c r="I58" s="83">
        <f aca="true" t="shared" si="9" ref="I58:P58">I59+I60</f>
        <v>0.025</v>
      </c>
      <c r="J58" s="83">
        <f t="shared" si="9"/>
        <v>15.754000000000001</v>
      </c>
      <c r="K58" s="83">
        <f t="shared" si="9"/>
        <v>60.45</v>
      </c>
      <c r="L58" s="83">
        <f t="shared" si="9"/>
        <v>0</v>
      </c>
      <c r="M58" s="83">
        <f t="shared" si="9"/>
        <v>0</v>
      </c>
      <c r="N58" s="83">
        <f t="shared" si="9"/>
        <v>3</v>
      </c>
      <c r="O58" s="83">
        <f t="shared" si="9"/>
        <v>0.045</v>
      </c>
      <c r="P58" s="83">
        <f t="shared" si="9"/>
        <v>0.03</v>
      </c>
      <c r="Q58" s="189" t="s">
        <v>266</v>
      </c>
      <c r="R58" s="86">
        <f>R59+R60</f>
        <v>445</v>
      </c>
      <c r="S58" s="86">
        <f>S59+S60</f>
        <v>1.355</v>
      </c>
    </row>
    <row r="59" spans="1:19" ht="24.75" customHeight="1" thickBot="1">
      <c r="A59" s="99"/>
      <c r="B59" s="46"/>
      <c r="C59" s="47"/>
      <c r="D59" s="223" t="s">
        <v>97</v>
      </c>
      <c r="E59" s="238">
        <v>1</v>
      </c>
      <c r="F59" s="238">
        <v>1</v>
      </c>
      <c r="G59" s="133"/>
      <c r="H59" s="66">
        <v>0.06</v>
      </c>
      <c r="I59" s="66">
        <v>0.025</v>
      </c>
      <c r="J59" s="66">
        <v>0.784</v>
      </c>
      <c r="K59" s="66">
        <v>3.6</v>
      </c>
      <c r="L59" s="66"/>
      <c r="M59" s="66"/>
      <c r="N59" s="66"/>
      <c r="O59" s="66"/>
      <c r="P59" s="66"/>
      <c r="Q59" s="39"/>
      <c r="R59" s="72">
        <v>380</v>
      </c>
      <c r="S59" s="97">
        <f t="shared" si="1"/>
        <v>0.38</v>
      </c>
    </row>
    <row r="60" spans="1:19" ht="24.75" customHeight="1" thickBot="1">
      <c r="A60" s="99"/>
      <c r="B60" s="1"/>
      <c r="C60" s="3"/>
      <c r="D60" s="223" t="s">
        <v>21</v>
      </c>
      <c r="E60" s="238">
        <v>15</v>
      </c>
      <c r="F60" s="238">
        <v>15</v>
      </c>
      <c r="G60" s="10"/>
      <c r="H60" s="66"/>
      <c r="I60" s="66"/>
      <c r="J60" s="66">
        <v>14.97</v>
      </c>
      <c r="K60" s="66">
        <v>56.85</v>
      </c>
      <c r="L60" s="66"/>
      <c r="M60" s="66"/>
      <c r="N60" s="66">
        <v>3</v>
      </c>
      <c r="O60" s="66">
        <v>0.045</v>
      </c>
      <c r="P60" s="66">
        <v>0.03</v>
      </c>
      <c r="Q60" s="39"/>
      <c r="R60" s="72">
        <v>65</v>
      </c>
      <c r="S60" s="97">
        <f t="shared" si="1"/>
        <v>0.975</v>
      </c>
    </row>
    <row r="61" spans="1:19" ht="22.5" customHeight="1" thickBot="1">
      <c r="A61" s="99"/>
      <c r="B61" s="26"/>
      <c r="C61" s="2"/>
      <c r="D61" s="2" t="s">
        <v>47</v>
      </c>
      <c r="E61" s="133"/>
      <c r="F61" s="133"/>
      <c r="G61" s="133"/>
      <c r="H61" s="67">
        <f>H58+H57+H47+H46+H43+H35+H27+H23+H22+H18+H14+H9</f>
        <v>38.806</v>
      </c>
      <c r="I61" s="67">
        <f aca="true" t="shared" si="10" ref="I61:P61">I58+I57+I47+I46+I43+I35+I27+I23+I22+I18+I14+I9</f>
        <v>61.168</v>
      </c>
      <c r="J61" s="67">
        <f t="shared" si="10"/>
        <v>144.969</v>
      </c>
      <c r="K61" s="67">
        <f t="shared" si="10"/>
        <v>1375.41</v>
      </c>
      <c r="L61" s="67">
        <f t="shared" si="10"/>
        <v>1.4095</v>
      </c>
      <c r="M61" s="67">
        <f t="shared" si="10"/>
        <v>1.2426</v>
      </c>
      <c r="N61" s="67">
        <f t="shared" si="10"/>
        <v>69.546</v>
      </c>
      <c r="O61" s="67">
        <f t="shared" si="10"/>
        <v>275.505</v>
      </c>
      <c r="P61" s="67">
        <f t="shared" si="10"/>
        <v>10.7735</v>
      </c>
      <c r="Q61" s="177"/>
      <c r="R61" s="70">
        <f>R58+R57+R47+R46+R43+R35+R27+R23+R22+R18+R14+R9+R53</f>
        <v>6301.34</v>
      </c>
      <c r="S61" s="70">
        <f>S58+S57+S47+S46+S43+S35+S27+S23+S22+S18+S14+S9+S53</f>
        <v>100.01630000000002</v>
      </c>
    </row>
    <row r="62" spans="1:19" ht="14.2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170"/>
      <c r="R62" s="99"/>
      <c r="S62" s="99"/>
    </row>
    <row r="63" spans="1:19" ht="14.2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170"/>
      <c r="R63" s="99"/>
      <c r="S63" s="99"/>
    </row>
    <row r="64" spans="1:19" ht="14.2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170"/>
      <c r="R64" s="99"/>
      <c r="S64" s="99"/>
    </row>
    <row r="65" spans="1:19" ht="14.2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170"/>
      <c r="R65" s="99"/>
      <c r="S65" s="99"/>
    </row>
    <row r="66" spans="1:19" ht="15" thickBot="1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170"/>
      <c r="R66" s="99"/>
      <c r="S66" s="99"/>
    </row>
    <row r="67" spans="1:19" ht="31.5" customHeight="1" thickBot="1">
      <c r="A67" s="99"/>
      <c r="B67" s="328" t="s">
        <v>1</v>
      </c>
      <c r="C67" s="328" t="s">
        <v>55</v>
      </c>
      <c r="D67" s="328" t="s">
        <v>56</v>
      </c>
      <c r="E67" s="328" t="s">
        <v>2</v>
      </c>
      <c r="F67" s="328" t="s">
        <v>3</v>
      </c>
      <c r="G67" s="328" t="s">
        <v>51</v>
      </c>
      <c r="H67" s="337" t="s">
        <v>4</v>
      </c>
      <c r="I67" s="346"/>
      <c r="J67" s="347"/>
      <c r="K67" s="328" t="s">
        <v>98</v>
      </c>
      <c r="L67" s="337" t="s">
        <v>53</v>
      </c>
      <c r="M67" s="346"/>
      <c r="N67" s="347"/>
      <c r="O67" s="337" t="s">
        <v>99</v>
      </c>
      <c r="P67" s="347"/>
      <c r="Q67" s="333" t="s">
        <v>229</v>
      </c>
      <c r="R67" s="337" t="s">
        <v>5</v>
      </c>
      <c r="S67" s="354" t="s">
        <v>50</v>
      </c>
    </row>
    <row r="68" spans="1:19" ht="15" customHeight="1" thickBot="1">
      <c r="A68" s="99"/>
      <c r="B68" s="331"/>
      <c r="C68" s="331"/>
      <c r="D68" s="331"/>
      <c r="E68" s="331"/>
      <c r="F68" s="331"/>
      <c r="G68" s="329"/>
      <c r="H68" s="348"/>
      <c r="I68" s="349"/>
      <c r="J68" s="350"/>
      <c r="K68" s="329"/>
      <c r="L68" s="348"/>
      <c r="M68" s="349"/>
      <c r="N68" s="350"/>
      <c r="O68" s="348"/>
      <c r="P68" s="350"/>
      <c r="Q68" s="334"/>
      <c r="R68" s="348"/>
      <c r="S68" s="354"/>
    </row>
    <row r="69" spans="1:19" ht="15" customHeight="1" thickBot="1">
      <c r="A69" s="99"/>
      <c r="B69" s="331"/>
      <c r="C69" s="331"/>
      <c r="D69" s="331"/>
      <c r="E69" s="331"/>
      <c r="F69" s="331"/>
      <c r="G69" s="329"/>
      <c r="H69" s="348"/>
      <c r="I69" s="349"/>
      <c r="J69" s="350"/>
      <c r="K69" s="329"/>
      <c r="L69" s="348"/>
      <c r="M69" s="349"/>
      <c r="N69" s="350"/>
      <c r="O69" s="348"/>
      <c r="P69" s="350"/>
      <c r="Q69" s="334"/>
      <c r="R69" s="348"/>
      <c r="S69" s="354"/>
    </row>
    <row r="70" spans="1:19" ht="15" customHeight="1" thickBot="1">
      <c r="A70" s="99"/>
      <c r="B70" s="331"/>
      <c r="C70" s="331"/>
      <c r="D70" s="331"/>
      <c r="E70" s="331"/>
      <c r="F70" s="331"/>
      <c r="G70" s="329"/>
      <c r="H70" s="348"/>
      <c r="I70" s="349"/>
      <c r="J70" s="350"/>
      <c r="K70" s="329"/>
      <c r="L70" s="348"/>
      <c r="M70" s="349"/>
      <c r="N70" s="350"/>
      <c r="O70" s="348"/>
      <c r="P70" s="350"/>
      <c r="Q70" s="334"/>
      <c r="R70" s="348"/>
      <c r="S70" s="354"/>
    </row>
    <row r="71" spans="1:19" ht="21.75" customHeight="1" thickBot="1">
      <c r="A71" s="99"/>
      <c r="B71" s="332"/>
      <c r="C71" s="332"/>
      <c r="D71" s="332"/>
      <c r="E71" s="332"/>
      <c r="F71" s="332"/>
      <c r="G71" s="330"/>
      <c r="H71" s="351"/>
      <c r="I71" s="352"/>
      <c r="J71" s="353"/>
      <c r="K71" s="330"/>
      <c r="L71" s="351"/>
      <c r="M71" s="352"/>
      <c r="N71" s="353"/>
      <c r="O71" s="351"/>
      <c r="P71" s="353"/>
      <c r="Q71" s="335"/>
      <c r="R71" s="351"/>
      <c r="S71" s="354"/>
    </row>
    <row r="72" spans="1:19" ht="15.75" thickBot="1">
      <c r="A72" s="99"/>
      <c r="B72" s="110"/>
      <c r="C72" s="109"/>
      <c r="D72" s="109"/>
      <c r="E72" s="109"/>
      <c r="F72" s="109"/>
      <c r="G72" s="109"/>
      <c r="H72" s="109" t="s">
        <v>6</v>
      </c>
      <c r="I72" s="109" t="s">
        <v>7</v>
      </c>
      <c r="J72" s="109" t="s">
        <v>8</v>
      </c>
      <c r="K72" s="109"/>
      <c r="L72" s="109" t="s">
        <v>9</v>
      </c>
      <c r="M72" s="109" t="s">
        <v>10</v>
      </c>
      <c r="N72" s="109" t="s">
        <v>11</v>
      </c>
      <c r="O72" s="109" t="s">
        <v>12</v>
      </c>
      <c r="P72" s="109" t="s">
        <v>13</v>
      </c>
      <c r="Q72" s="188"/>
      <c r="R72" s="108"/>
      <c r="S72" s="28"/>
    </row>
    <row r="73" spans="1:19" ht="24.75" customHeight="1" thickBot="1">
      <c r="A73" s="99"/>
      <c r="B73" s="38"/>
      <c r="C73" s="5" t="s">
        <v>48</v>
      </c>
      <c r="D73" s="225" t="s">
        <v>49</v>
      </c>
      <c r="E73" s="241"/>
      <c r="F73" s="241"/>
      <c r="G73" s="49">
        <v>200</v>
      </c>
      <c r="H73" s="53">
        <f>H74+H75+H76</f>
        <v>5.27</v>
      </c>
      <c r="I73" s="53">
        <f>I74+I75+I76</f>
        <v>3.205</v>
      </c>
      <c r="J73" s="53">
        <f>J74+J75+J76</f>
        <v>31.835</v>
      </c>
      <c r="K73" s="53">
        <f>SUM(K74:K76)</f>
        <v>142.70000000000002</v>
      </c>
      <c r="L73" s="53">
        <f>L74+L75+L76</f>
        <v>2.786</v>
      </c>
      <c r="M73" s="53">
        <f>M74+M75+M76</f>
        <v>0.685</v>
      </c>
      <c r="N73" s="53">
        <f>N74+N75+N76</f>
        <v>1.35</v>
      </c>
      <c r="O73" s="53">
        <f>O74+O75+O76</f>
        <v>111.675</v>
      </c>
      <c r="P73" s="53">
        <f>P74+P75+P76</f>
        <v>2.435</v>
      </c>
      <c r="Q73" s="176" t="s">
        <v>293</v>
      </c>
      <c r="R73" s="68">
        <f>R74+R75+R76</f>
        <v>214.75</v>
      </c>
      <c r="S73" s="68">
        <f>SUM(S74:S76)</f>
        <v>5.01125</v>
      </c>
    </row>
    <row r="74" spans="1:19" ht="24.75" customHeight="1" thickBot="1">
      <c r="A74" s="99"/>
      <c r="B74" s="1"/>
      <c r="C74" s="3"/>
      <c r="D74" s="223" t="s">
        <v>16</v>
      </c>
      <c r="E74" s="238">
        <v>24</v>
      </c>
      <c r="F74" s="238">
        <v>24</v>
      </c>
      <c r="G74" s="313"/>
      <c r="H74" s="66">
        <v>2.75</v>
      </c>
      <c r="I74" s="66">
        <v>0.325</v>
      </c>
      <c r="J74" s="66">
        <v>17.625</v>
      </c>
      <c r="K74" s="66">
        <v>84.5</v>
      </c>
      <c r="L74" s="66">
        <v>2.75</v>
      </c>
      <c r="M74" s="66">
        <v>0.55</v>
      </c>
      <c r="N74" s="66"/>
      <c r="O74" s="66">
        <v>0.475</v>
      </c>
      <c r="P74" s="66">
        <v>2.225</v>
      </c>
      <c r="Q74" s="39"/>
      <c r="R74" s="73">
        <v>80</v>
      </c>
      <c r="S74" s="103">
        <f>(E74*R74)/1000</f>
        <v>1.92</v>
      </c>
    </row>
    <row r="75" spans="1:19" ht="24.75" customHeight="1" thickBot="1">
      <c r="A75" s="99"/>
      <c r="B75" s="1"/>
      <c r="C75" s="3"/>
      <c r="D75" s="223" t="s">
        <v>18</v>
      </c>
      <c r="E75" s="238">
        <v>10</v>
      </c>
      <c r="F75" s="238">
        <v>10</v>
      </c>
      <c r="G75" s="313"/>
      <c r="H75" s="66"/>
      <c r="I75" s="66"/>
      <c r="J75" s="66">
        <v>9.98</v>
      </c>
      <c r="K75" s="66">
        <v>37.9</v>
      </c>
      <c r="L75" s="66"/>
      <c r="M75" s="66"/>
      <c r="N75" s="66"/>
      <c r="O75" s="66">
        <v>0.2</v>
      </c>
      <c r="P75" s="66">
        <v>0.03</v>
      </c>
      <c r="Q75" s="39"/>
      <c r="R75" s="75">
        <v>65</v>
      </c>
      <c r="S75" s="103">
        <f>(E75*R75)/1000</f>
        <v>0.65</v>
      </c>
    </row>
    <row r="76" spans="1:19" ht="24.75" customHeight="1" thickBot="1">
      <c r="A76" s="99"/>
      <c r="B76" s="1"/>
      <c r="C76" s="3"/>
      <c r="D76" s="223" t="s">
        <v>35</v>
      </c>
      <c r="E76" s="296">
        <v>35</v>
      </c>
      <c r="F76" s="238">
        <v>35</v>
      </c>
      <c r="G76" s="313"/>
      <c r="H76" s="88">
        <v>2.52</v>
      </c>
      <c r="I76" s="88">
        <v>2.88</v>
      </c>
      <c r="J76" s="88">
        <v>4.23</v>
      </c>
      <c r="K76" s="88">
        <v>20.3</v>
      </c>
      <c r="L76" s="88">
        <v>0.036</v>
      </c>
      <c r="M76" s="88">
        <v>0.135</v>
      </c>
      <c r="N76" s="88">
        <v>1.35</v>
      </c>
      <c r="O76" s="88">
        <v>111</v>
      </c>
      <c r="P76" s="88">
        <v>0.18</v>
      </c>
      <c r="Q76" s="39"/>
      <c r="R76" s="75">
        <v>69.75</v>
      </c>
      <c r="S76" s="103">
        <f>(E76*R76)/1000</f>
        <v>2.44125</v>
      </c>
    </row>
    <row r="77" spans="1:19" ht="1.5" customHeight="1" hidden="1" thickBot="1">
      <c r="A77" s="99"/>
      <c r="B77" s="38"/>
      <c r="C77" s="8"/>
      <c r="D77" s="50"/>
      <c r="E77" s="9"/>
      <c r="F77" s="9"/>
      <c r="G77" s="9"/>
      <c r="H77" s="53"/>
      <c r="I77" s="53"/>
      <c r="J77" s="53"/>
      <c r="K77" s="53"/>
      <c r="L77" s="53"/>
      <c r="M77" s="53"/>
      <c r="N77" s="53"/>
      <c r="O77" s="53"/>
      <c r="P77" s="53"/>
      <c r="Q77" s="176"/>
      <c r="R77" s="89"/>
      <c r="S77" s="98">
        <f>(E77*R77)/1000</f>
        <v>0</v>
      </c>
    </row>
    <row r="78" spans="1:19" ht="26.25" customHeight="1" thickBot="1">
      <c r="A78" s="99"/>
      <c r="B78" s="26"/>
      <c r="C78" s="27"/>
      <c r="D78" s="2" t="s">
        <v>47</v>
      </c>
      <c r="E78" s="133"/>
      <c r="F78" s="133"/>
      <c r="G78" s="133"/>
      <c r="H78" s="70">
        <f aca="true" t="shared" si="11" ref="H78:P78">H73</f>
        <v>5.27</v>
      </c>
      <c r="I78" s="70">
        <f t="shared" si="11"/>
        <v>3.205</v>
      </c>
      <c r="J78" s="70">
        <f t="shared" si="11"/>
        <v>31.835</v>
      </c>
      <c r="K78" s="70">
        <f t="shared" si="11"/>
        <v>142.70000000000002</v>
      </c>
      <c r="L78" s="70">
        <f t="shared" si="11"/>
        <v>2.786</v>
      </c>
      <c r="M78" s="70">
        <f t="shared" si="11"/>
        <v>0.685</v>
      </c>
      <c r="N78" s="70">
        <f t="shared" si="11"/>
        <v>1.35</v>
      </c>
      <c r="O78" s="70">
        <f t="shared" si="11"/>
        <v>111.675</v>
      </c>
      <c r="P78" s="70">
        <f t="shared" si="11"/>
        <v>2.435</v>
      </c>
      <c r="Q78" s="70"/>
      <c r="R78" s="70">
        <f>R73</f>
        <v>214.75</v>
      </c>
      <c r="S78" s="70">
        <f>S73</f>
        <v>5.01125</v>
      </c>
    </row>
    <row r="79" spans="1:19" ht="15">
      <c r="A79" s="99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81"/>
      <c r="R79" s="137"/>
      <c r="S79" s="138"/>
    </row>
    <row r="80" ht="14.25">
      <c r="S80" s="6"/>
    </row>
    <row r="81" spans="18:19" ht="18">
      <c r="R81" s="166" t="s">
        <v>228</v>
      </c>
      <c r="S81" s="168">
        <f>S78+S61</f>
        <v>105.02755000000002</v>
      </c>
    </row>
  </sheetData>
  <sheetProtection/>
  <mergeCells count="27">
    <mergeCell ref="S3:S7"/>
    <mergeCell ref="B67:B71"/>
    <mergeCell ref="C67:C71"/>
    <mergeCell ref="D67:D71"/>
    <mergeCell ref="E67:E71"/>
    <mergeCell ref="F67:F71"/>
    <mergeCell ref="G67:G71"/>
    <mergeCell ref="H67:J71"/>
    <mergeCell ref="K67:K71"/>
    <mergeCell ref="L67:N71"/>
    <mergeCell ref="O67:P71"/>
    <mergeCell ref="R67:R71"/>
    <mergeCell ref="S67:S71"/>
    <mergeCell ref="Q67:Q71"/>
    <mergeCell ref="Q3:Q7"/>
    <mergeCell ref="B1:R1"/>
    <mergeCell ref="B3:B7"/>
    <mergeCell ref="C3:C7"/>
    <mergeCell ref="D3:D7"/>
    <mergeCell ref="E3:E7"/>
    <mergeCell ref="R3:R7"/>
    <mergeCell ref="F3:F7"/>
    <mergeCell ref="G3:G7"/>
    <mergeCell ref="H3:J7"/>
    <mergeCell ref="K3:K7"/>
    <mergeCell ref="L3:N7"/>
    <mergeCell ref="O3:P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6" r:id="rId1"/>
  <rowBreaks count="1" manualBreakCount="1">
    <brk id="4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77"/>
  <sheetViews>
    <sheetView view="pageBreakPreview" zoomScale="80" zoomScaleSheetLayoutView="80" zoomScalePageLayoutView="0" workbookViewId="0" topLeftCell="A37">
      <selection activeCell="G44" sqref="G44"/>
    </sheetView>
  </sheetViews>
  <sheetFormatPr defaultColWidth="9.140625" defaultRowHeight="15"/>
  <cols>
    <col min="1" max="1" width="4.57421875" style="99" customWidth="1"/>
    <col min="2" max="2" width="7.8515625" style="99" customWidth="1"/>
    <col min="3" max="3" width="22.28125" style="99" bestFit="1" customWidth="1"/>
    <col min="4" max="4" width="36.8515625" style="99" bestFit="1" customWidth="1"/>
    <col min="5" max="5" width="10.28125" style="99" bestFit="1" customWidth="1"/>
    <col min="6" max="6" width="9.28125" style="99" bestFit="1" customWidth="1"/>
    <col min="7" max="7" width="15.8515625" style="99" bestFit="1" customWidth="1"/>
    <col min="8" max="9" width="8.00390625" style="99" bestFit="1" customWidth="1"/>
    <col min="10" max="10" width="9.28125" style="99" bestFit="1" customWidth="1"/>
    <col min="11" max="11" width="18.140625" style="99" bestFit="1" customWidth="1"/>
    <col min="12" max="13" width="6.7109375" style="99" bestFit="1" customWidth="1"/>
    <col min="14" max="14" width="8.00390625" style="99" bestFit="1" customWidth="1"/>
    <col min="15" max="15" width="9.28125" style="99" bestFit="1" customWidth="1"/>
    <col min="16" max="16" width="8.00390625" style="99" bestFit="1" customWidth="1"/>
    <col min="17" max="17" width="9.140625" style="170" bestFit="1" customWidth="1"/>
    <col min="18" max="18" width="12.28125" style="99" customWidth="1"/>
    <col min="19" max="19" width="10.57421875" style="99" customWidth="1"/>
    <col min="20" max="20" width="10.00390625" style="0" bestFit="1" customWidth="1"/>
  </cols>
  <sheetData>
    <row r="1" spans="2:19" ht="24">
      <c r="B1" s="336" t="s">
        <v>57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</row>
    <row r="2" ht="18" thickBot="1">
      <c r="B2" s="43"/>
    </row>
    <row r="3" spans="2:20" ht="31.5" customHeight="1" thickBot="1">
      <c r="B3" s="328" t="s">
        <v>1</v>
      </c>
      <c r="C3" s="328" t="s">
        <v>55</v>
      </c>
      <c r="D3" s="328" t="s">
        <v>56</v>
      </c>
      <c r="E3" s="328" t="s">
        <v>2</v>
      </c>
      <c r="F3" s="328" t="s">
        <v>3</v>
      </c>
      <c r="G3" s="328" t="s">
        <v>51</v>
      </c>
      <c r="H3" s="337" t="s">
        <v>52</v>
      </c>
      <c r="I3" s="343"/>
      <c r="J3" s="338"/>
      <c r="K3" s="328" t="s">
        <v>98</v>
      </c>
      <c r="L3" s="337" t="s">
        <v>53</v>
      </c>
      <c r="M3" s="343"/>
      <c r="N3" s="338"/>
      <c r="O3" s="337" t="s">
        <v>99</v>
      </c>
      <c r="P3" s="338"/>
      <c r="Q3" s="333" t="s">
        <v>229</v>
      </c>
      <c r="R3" s="337" t="s">
        <v>5</v>
      </c>
      <c r="S3" s="354" t="s">
        <v>50</v>
      </c>
      <c r="T3" s="14"/>
    </row>
    <row r="4" spans="2:20" ht="15.75" customHeight="1" thickBot="1">
      <c r="B4" s="329"/>
      <c r="C4" s="329"/>
      <c r="D4" s="329"/>
      <c r="E4" s="329"/>
      <c r="F4" s="329"/>
      <c r="G4" s="329"/>
      <c r="H4" s="339"/>
      <c r="I4" s="344"/>
      <c r="J4" s="340"/>
      <c r="K4" s="329"/>
      <c r="L4" s="339"/>
      <c r="M4" s="344"/>
      <c r="N4" s="340"/>
      <c r="O4" s="339"/>
      <c r="P4" s="340"/>
      <c r="Q4" s="334"/>
      <c r="R4" s="339"/>
      <c r="S4" s="354"/>
      <c r="T4" s="14"/>
    </row>
    <row r="5" spans="2:20" ht="15.75" customHeight="1" thickBot="1">
      <c r="B5" s="329"/>
      <c r="C5" s="329"/>
      <c r="D5" s="329"/>
      <c r="E5" s="329"/>
      <c r="F5" s="329"/>
      <c r="G5" s="329"/>
      <c r="H5" s="339"/>
      <c r="I5" s="344"/>
      <c r="J5" s="340"/>
      <c r="K5" s="329"/>
      <c r="L5" s="339"/>
      <c r="M5" s="344"/>
      <c r="N5" s="340"/>
      <c r="O5" s="339"/>
      <c r="P5" s="340"/>
      <c r="Q5" s="334"/>
      <c r="R5" s="339"/>
      <c r="S5" s="354"/>
      <c r="T5" s="14"/>
    </row>
    <row r="6" spans="2:20" ht="15.75" customHeight="1" thickBot="1">
      <c r="B6" s="329"/>
      <c r="C6" s="329"/>
      <c r="D6" s="329"/>
      <c r="E6" s="329"/>
      <c r="F6" s="329"/>
      <c r="G6" s="329"/>
      <c r="H6" s="339"/>
      <c r="I6" s="344"/>
      <c r="J6" s="340"/>
      <c r="K6" s="329"/>
      <c r="L6" s="339"/>
      <c r="M6" s="344"/>
      <c r="N6" s="340"/>
      <c r="O6" s="339"/>
      <c r="P6" s="340"/>
      <c r="Q6" s="334"/>
      <c r="R6" s="339"/>
      <c r="S6" s="354"/>
      <c r="T6" s="14"/>
    </row>
    <row r="7" spans="2:20" ht="15.75" customHeight="1" thickBot="1">
      <c r="B7" s="330"/>
      <c r="C7" s="330"/>
      <c r="D7" s="330"/>
      <c r="E7" s="330"/>
      <c r="F7" s="330"/>
      <c r="G7" s="330"/>
      <c r="H7" s="341"/>
      <c r="I7" s="345"/>
      <c r="J7" s="342"/>
      <c r="K7" s="330"/>
      <c r="L7" s="341"/>
      <c r="M7" s="345"/>
      <c r="N7" s="342"/>
      <c r="O7" s="341"/>
      <c r="P7" s="342"/>
      <c r="Q7" s="335"/>
      <c r="R7" s="341"/>
      <c r="S7" s="354"/>
      <c r="T7" s="14"/>
    </row>
    <row r="8" spans="2:20" ht="16.5" customHeight="1" thickBot="1">
      <c r="B8" s="131"/>
      <c r="C8" s="133"/>
      <c r="D8" s="133"/>
      <c r="E8" s="133"/>
      <c r="F8" s="133"/>
      <c r="G8" s="133"/>
      <c r="H8" s="133" t="s">
        <v>6</v>
      </c>
      <c r="I8" s="133" t="s">
        <v>7</v>
      </c>
      <c r="J8" s="133" t="s">
        <v>8</v>
      </c>
      <c r="K8" s="133"/>
      <c r="L8" s="133" t="s">
        <v>76</v>
      </c>
      <c r="M8" s="133" t="s">
        <v>77</v>
      </c>
      <c r="N8" s="133" t="s">
        <v>11</v>
      </c>
      <c r="O8" s="133" t="s">
        <v>12</v>
      </c>
      <c r="P8" s="133" t="s">
        <v>13</v>
      </c>
      <c r="Q8" s="177"/>
      <c r="R8" s="133"/>
      <c r="S8" s="28"/>
      <c r="T8" s="11"/>
    </row>
    <row r="9" spans="2:20" ht="23.25" customHeight="1" thickBot="1">
      <c r="B9" s="52"/>
      <c r="C9" s="33" t="s">
        <v>14</v>
      </c>
      <c r="D9" s="242" t="s">
        <v>246</v>
      </c>
      <c r="E9" s="237"/>
      <c r="F9" s="237"/>
      <c r="G9" s="9">
        <v>88</v>
      </c>
      <c r="H9" s="53">
        <f>H10+H11+H12+H13+H14+H15+H16+H17</f>
        <v>11.63</v>
      </c>
      <c r="I9" s="53">
        <f aca="true" t="shared" si="0" ref="I9:P9">I10+I11+I12+I13+I14+I15+I16+I17</f>
        <v>16.558</v>
      </c>
      <c r="J9" s="53">
        <f t="shared" si="0"/>
        <v>20.848</v>
      </c>
      <c r="K9" s="53">
        <f>K10+K11+K12+K13+K14+K15+K16</f>
        <v>278.79</v>
      </c>
      <c r="L9" s="53">
        <f t="shared" si="0"/>
        <v>0.061</v>
      </c>
      <c r="M9" s="53">
        <f t="shared" si="0"/>
        <v>0.29200000000000004</v>
      </c>
      <c r="N9" s="53">
        <f t="shared" si="0"/>
        <v>0</v>
      </c>
      <c r="O9" s="53">
        <f t="shared" si="0"/>
        <v>82.28</v>
      </c>
      <c r="P9" s="53">
        <f t="shared" si="0"/>
        <v>0.972</v>
      </c>
      <c r="Q9" s="176">
        <v>80</v>
      </c>
      <c r="R9" s="68">
        <f>R10+R11+R12+R13+R14+R15+R16+R17</f>
        <v>1216.75</v>
      </c>
      <c r="S9" s="68">
        <f>S10+S11+S12+S13+S14+S15+S16+S17</f>
        <v>18.389999999999997</v>
      </c>
      <c r="T9" s="12"/>
    </row>
    <row r="10" spans="2:20" ht="23.25" customHeight="1" thickBot="1">
      <c r="B10" s="15"/>
      <c r="C10" s="16"/>
      <c r="D10" s="243" t="s">
        <v>58</v>
      </c>
      <c r="E10" s="238">
        <v>40</v>
      </c>
      <c r="F10" s="238">
        <f>E10</f>
        <v>40</v>
      </c>
      <c r="G10" s="10"/>
      <c r="H10" s="66">
        <v>7.2</v>
      </c>
      <c r="I10" s="66">
        <v>3.6</v>
      </c>
      <c r="J10" s="66">
        <v>1.2</v>
      </c>
      <c r="K10" s="66">
        <v>67</v>
      </c>
      <c r="L10" s="66"/>
      <c r="M10" s="66">
        <v>0.18</v>
      </c>
      <c r="N10" s="66"/>
      <c r="O10" s="66">
        <v>65.6</v>
      </c>
      <c r="P10" s="66">
        <v>0.184</v>
      </c>
      <c r="Q10" s="39"/>
      <c r="R10" s="72">
        <v>250.5</v>
      </c>
      <c r="S10" s="73">
        <f>(E10*R10)/1000</f>
        <v>10.02</v>
      </c>
      <c r="T10" s="12"/>
    </row>
    <row r="11" spans="2:20" ht="23.25" customHeight="1" thickBot="1">
      <c r="B11" s="15"/>
      <c r="C11" s="16"/>
      <c r="D11" s="243" t="s">
        <v>59</v>
      </c>
      <c r="E11" s="238">
        <v>5</v>
      </c>
      <c r="F11" s="238">
        <f>E11</f>
        <v>5</v>
      </c>
      <c r="G11" s="10"/>
      <c r="H11" s="66">
        <v>0.515</v>
      </c>
      <c r="I11" s="66">
        <v>0.05</v>
      </c>
      <c r="J11" s="66">
        <v>3.39</v>
      </c>
      <c r="K11" s="66">
        <v>16.4</v>
      </c>
      <c r="L11" s="66">
        <v>0.02</v>
      </c>
      <c r="M11" s="66">
        <v>0.002</v>
      </c>
      <c r="N11" s="66"/>
      <c r="O11" s="66">
        <v>1</v>
      </c>
      <c r="P11" s="66">
        <v>0.048</v>
      </c>
      <c r="Q11" s="39"/>
      <c r="R11" s="72">
        <v>50</v>
      </c>
      <c r="S11" s="73">
        <f aca="true" t="shared" si="1" ref="S11:S57">(E11*R11)/1000</f>
        <v>0.25</v>
      </c>
      <c r="T11" s="12"/>
    </row>
    <row r="12" spans="1:20" s="4" customFormat="1" ht="23.25" customHeight="1" thickBot="1">
      <c r="A12" s="99"/>
      <c r="B12" s="15"/>
      <c r="C12" s="16"/>
      <c r="D12" s="243" t="s">
        <v>42</v>
      </c>
      <c r="E12" s="238">
        <v>8</v>
      </c>
      <c r="F12" s="238">
        <f>E12</f>
        <v>8</v>
      </c>
      <c r="G12" s="10"/>
      <c r="H12" s="66">
        <v>0.824</v>
      </c>
      <c r="I12" s="66">
        <v>0.088</v>
      </c>
      <c r="J12" s="66">
        <v>5.52</v>
      </c>
      <c r="K12" s="66">
        <v>26.72</v>
      </c>
      <c r="L12" s="66">
        <v>0.02</v>
      </c>
      <c r="M12" s="66">
        <v>0.006</v>
      </c>
      <c r="N12" s="66"/>
      <c r="O12" s="66">
        <v>1.44</v>
      </c>
      <c r="P12" s="66">
        <v>0.096</v>
      </c>
      <c r="Q12" s="39"/>
      <c r="R12" s="72">
        <v>37</v>
      </c>
      <c r="S12" s="73">
        <f t="shared" si="1"/>
        <v>0.296</v>
      </c>
      <c r="T12" s="25"/>
    </row>
    <row r="13" spans="2:20" ht="23.25" customHeight="1" thickBot="1">
      <c r="B13" s="15"/>
      <c r="C13" s="16"/>
      <c r="D13" s="243" t="s">
        <v>18</v>
      </c>
      <c r="E13" s="238">
        <v>10</v>
      </c>
      <c r="F13" s="238">
        <f>E13</f>
        <v>10</v>
      </c>
      <c r="G13" s="10"/>
      <c r="H13" s="66"/>
      <c r="I13" s="66"/>
      <c r="J13" s="66">
        <v>9.98</v>
      </c>
      <c r="K13" s="66">
        <v>37.9</v>
      </c>
      <c r="L13" s="66"/>
      <c r="M13" s="66"/>
      <c r="N13" s="66"/>
      <c r="O13" s="66">
        <v>0.2</v>
      </c>
      <c r="P13" s="66">
        <v>0.03</v>
      </c>
      <c r="Q13" s="39"/>
      <c r="R13" s="72">
        <v>65</v>
      </c>
      <c r="S13" s="73">
        <f t="shared" si="1"/>
        <v>0.65</v>
      </c>
      <c r="T13" s="12"/>
    </row>
    <row r="14" spans="2:20" ht="23.25" customHeight="1" thickBot="1">
      <c r="B14" s="15"/>
      <c r="C14" s="16"/>
      <c r="D14" s="243" t="s">
        <v>43</v>
      </c>
      <c r="E14" s="240" t="s">
        <v>54</v>
      </c>
      <c r="F14" s="238" t="str">
        <f>E14</f>
        <v>0,5</v>
      </c>
      <c r="G14" s="10"/>
      <c r="H14" s="66">
        <v>3.04</v>
      </c>
      <c r="I14" s="66">
        <v>2.76</v>
      </c>
      <c r="J14" s="66">
        <v>0.168</v>
      </c>
      <c r="K14" s="66">
        <v>37.6</v>
      </c>
      <c r="L14" s="66">
        <v>0.016</v>
      </c>
      <c r="M14" s="66">
        <v>0.1</v>
      </c>
      <c r="N14" s="66"/>
      <c r="O14" s="66">
        <v>13.2</v>
      </c>
      <c r="P14" s="66">
        <v>0.6</v>
      </c>
      <c r="Q14" s="39"/>
      <c r="R14" s="72">
        <v>6.25</v>
      </c>
      <c r="S14" s="73">
        <f>(E14*R14)</f>
        <v>3.125</v>
      </c>
      <c r="T14" s="12"/>
    </row>
    <row r="15" spans="2:20" ht="23.25" customHeight="1" thickBot="1">
      <c r="B15" s="15"/>
      <c r="C15" s="16"/>
      <c r="D15" s="243" t="s">
        <v>17</v>
      </c>
      <c r="E15" s="238">
        <v>3</v>
      </c>
      <c r="F15" s="238">
        <v>3</v>
      </c>
      <c r="G15" s="291"/>
      <c r="H15" s="88">
        <v>0.021</v>
      </c>
      <c r="I15" s="88">
        <v>2.16</v>
      </c>
      <c r="J15" s="88">
        <v>0.03</v>
      </c>
      <c r="K15" s="88">
        <v>21.27</v>
      </c>
      <c r="L15" s="88">
        <v>0.005</v>
      </c>
      <c r="M15" s="88">
        <v>0.004</v>
      </c>
      <c r="N15" s="88"/>
      <c r="O15" s="88">
        <v>0.36</v>
      </c>
      <c r="P15" s="88">
        <v>0.006</v>
      </c>
      <c r="Q15" s="39"/>
      <c r="R15" s="72">
        <v>483</v>
      </c>
      <c r="S15" s="73">
        <f t="shared" si="1"/>
        <v>1.449</v>
      </c>
      <c r="T15" s="12"/>
    </row>
    <row r="16" spans="1:20" s="4" customFormat="1" ht="23.25" customHeight="1" thickBot="1">
      <c r="A16" s="99"/>
      <c r="B16" s="15"/>
      <c r="C16" s="16"/>
      <c r="D16" s="243" t="s">
        <v>28</v>
      </c>
      <c r="E16" s="238">
        <v>8</v>
      </c>
      <c r="F16" s="238">
        <f>E16</f>
        <v>8</v>
      </c>
      <c r="G16" s="10"/>
      <c r="H16" s="66"/>
      <c r="I16" s="66">
        <v>7.9</v>
      </c>
      <c r="J16" s="66"/>
      <c r="K16" s="66">
        <v>71.9</v>
      </c>
      <c r="L16" s="66"/>
      <c r="M16" s="66"/>
      <c r="N16" s="66"/>
      <c r="O16" s="66"/>
      <c r="P16" s="66"/>
      <c r="Q16" s="39"/>
      <c r="R16" s="72">
        <v>135</v>
      </c>
      <c r="S16" s="73">
        <f t="shared" si="1"/>
        <v>1.08</v>
      </c>
      <c r="T16" s="25"/>
    </row>
    <row r="17" spans="1:20" s="162" customFormat="1" ht="23.25" customHeight="1" thickBot="1">
      <c r="A17" s="161"/>
      <c r="B17" s="52"/>
      <c r="C17" s="118"/>
      <c r="D17" s="242" t="s">
        <v>247</v>
      </c>
      <c r="E17" s="237">
        <v>8</v>
      </c>
      <c r="F17" s="237">
        <f>E17</f>
        <v>8</v>
      </c>
      <c r="G17" s="9">
        <v>50</v>
      </c>
      <c r="H17" s="53">
        <v>0.03</v>
      </c>
      <c r="I17" s="53"/>
      <c r="J17" s="53">
        <v>0.56</v>
      </c>
      <c r="K17" s="53">
        <v>2.104</v>
      </c>
      <c r="L17" s="53"/>
      <c r="M17" s="53"/>
      <c r="N17" s="53"/>
      <c r="O17" s="53">
        <v>0.48</v>
      </c>
      <c r="P17" s="53">
        <v>0.008</v>
      </c>
      <c r="Q17" s="176">
        <v>64</v>
      </c>
      <c r="R17" s="68">
        <v>190</v>
      </c>
      <c r="S17" s="74">
        <f t="shared" si="1"/>
        <v>1.52</v>
      </c>
      <c r="T17" s="205"/>
    </row>
    <row r="18" spans="2:20" ht="23.25" customHeight="1" thickBot="1">
      <c r="B18" s="52"/>
      <c r="C18" s="35"/>
      <c r="D18" s="242" t="s">
        <v>61</v>
      </c>
      <c r="E18" s="237"/>
      <c r="F18" s="239"/>
      <c r="G18" s="9">
        <v>200</v>
      </c>
      <c r="H18" s="53">
        <f>H19+H20</f>
        <v>0</v>
      </c>
      <c r="I18" s="53">
        <f aca="true" t="shared" si="2" ref="I18:P18">I19+I20</f>
        <v>0</v>
      </c>
      <c r="J18" s="53">
        <f t="shared" si="2"/>
        <v>14.97</v>
      </c>
      <c r="K18" s="53">
        <f t="shared" si="2"/>
        <v>56.85</v>
      </c>
      <c r="L18" s="53">
        <f t="shared" si="2"/>
        <v>0</v>
      </c>
      <c r="M18" s="53">
        <f t="shared" si="2"/>
        <v>0</v>
      </c>
      <c r="N18" s="53">
        <f t="shared" si="2"/>
        <v>0</v>
      </c>
      <c r="O18" s="53">
        <f t="shared" si="2"/>
        <v>0.5</v>
      </c>
      <c r="P18" s="53">
        <f t="shared" si="2"/>
        <v>0.075</v>
      </c>
      <c r="Q18" s="176" t="s">
        <v>248</v>
      </c>
      <c r="R18" s="68">
        <f>R19+R20</f>
        <v>495</v>
      </c>
      <c r="S18" s="68">
        <f>S19+S20</f>
        <v>1.405</v>
      </c>
      <c r="T18" s="12"/>
    </row>
    <row r="19" spans="1:20" s="4" customFormat="1" ht="23.25" customHeight="1" thickBot="1">
      <c r="A19" s="99"/>
      <c r="B19" s="15"/>
      <c r="C19" s="16"/>
      <c r="D19" s="243" t="s">
        <v>62</v>
      </c>
      <c r="E19" s="238">
        <v>1</v>
      </c>
      <c r="F19" s="238">
        <f>E19</f>
        <v>1</v>
      </c>
      <c r="G19" s="133"/>
      <c r="H19" s="67"/>
      <c r="I19" s="67"/>
      <c r="J19" s="67"/>
      <c r="K19" s="67"/>
      <c r="L19" s="66"/>
      <c r="M19" s="66"/>
      <c r="N19" s="66"/>
      <c r="O19" s="66">
        <v>0.2</v>
      </c>
      <c r="P19" s="66">
        <v>0.03</v>
      </c>
      <c r="Q19" s="39"/>
      <c r="R19" s="72">
        <v>430</v>
      </c>
      <c r="S19" s="73">
        <f t="shared" si="1"/>
        <v>0.43</v>
      </c>
      <c r="T19" s="25"/>
    </row>
    <row r="20" spans="1:20" s="4" customFormat="1" ht="23.25" customHeight="1" thickBot="1">
      <c r="A20" s="99"/>
      <c r="B20" s="15"/>
      <c r="C20" s="16"/>
      <c r="D20" s="243" t="s">
        <v>18</v>
      </c>
      <c r="E20" s="238">
        <v>15</v>
      </c>
      <c r="F20" s="238">
        <f>E20</f>
        <v>15</v>
      </c>
      <c r="G20" s="10"/>
      <c r="H20" s="66"/>
      <c r="I20" s="66"/>
      <c r="J20" s="66">
        <v>14.97</v>
      </c>
      <c r="K20" s="66">
        <v>56.85</v>
      </c>
      <c r="L20" s="66"/>
      <c r="M20" s="66"/>
      <c r="N20" s="66"/>
      <c r="O20" s="66">
        <v>0.3</v>
      </c>
      <c r="P20" s="66">
        <v>0.045</v>
      </c>
      <c r="Q20" s="39"/>
      <c r="R20" s="72">
        <v>65</v>
      </c>
      <c r="S20" s="73">
        <f t="shared" si="1"/>
        <v>0.975</v>
      </c>
      <c r="T20" s="25"/>
    </row>
    <row r="21" spans="2:20" ht="23.25" customHeight="1" thickBot="1">
      <c r="B21" s="52"/>
      <c r="C21" s="35"/>
      <c r="D21" s="242" t="s">
        <v>22</v>
      </c>
      <c r="E21" s="237"/>
      <c r="F21" s="239"/>
      <c r="G21" s="9">
        <v>37</v>
      </c>
      <c r="H21" s="53">
        <f>H22+H23</f>
        <v>2.359</v>
      </c>
      <c r="I21" s="53">
        <f aca="true" t="shared" si="3" ref="I21:P21">I22+I23</f>
        <v>6.300000000000001</v>
      </c>
      <c r="J21" s="53">
        <f t="shared" si="3"/>
        <v>15.01</v>
      </c>
      <c r="K21" s="53">
        <f t="shared" si="3"/>
        <v>127</v>
      </c>
      <c r="L21" s="53">
        <f t="shared" si="3"/>
        <v>0.091</v>
      </c>
      <c r="M21" s="53">
        <f t="shared" si="3"/>
        <v>0.032</v>
      </c>
      <c r="N21" s="53">
        <f t="shared" si="3"/>
        <v>0</v>
      </c>
      <c r="O21" s="53">
        <f t="shared" si="3"/>
        <v>6.84</v>
      </c>
      <c r="P21" s="53">
        <f t="shared" si="3"/>
        <v>1.184</v>
      </c>
      <c r="Q21" s="176" t="s">
        <v>231</v>
      </c>
      <c r="R21" s="68">
        <f>R22+R23</f>
        <v>594.6</v>
      </c>
      <c r="S21" s="68">
        <f>S22+S23</f>
        <v>6.728999999999999</v>
      </c>
      <c r="T21" s="12"/>
    </row>
    <row r="22" spans="2:20" ht="23.25" customHeight="1" thickBot="1">
      <c r="B22" s="15"/>
      <c r="C22" s="16"/>
      <c r="D22" s="243" t="s">
        <v>23</v>
      </c>
      <c r="E22" s="238">
        <v>30</v>
      </c>
      <c r="F22" s="238">
        <v>30</v>
      </c>
      <c r="G22" s="10"/>
      <c r="H22" s="66">
        <v>2.31</v>
      </c>
      <c r="I22" s="66">
        <v>0.9</v>
      </c>
      <c r="J22" s="66">
        <v>14.94</v>
      </c>
      <c r="K22" s="66">
        <v>78</v>
      </c>
      <c r="L22" s="66">
        <v>0.081</v>
      </c>
      <c r="M22" s="66">
        <v>0.024</v>
      </c>
      <c r="N22" s="66"/>
      <c r="O22" s="66">
        <v>6</v>
      </c>
      <c r="P22" s="66">
        <v>1.17</v>
      </c>
      <c r="Q22" s="39"/>
      <c r="R22" s="72">
        <v>111.6</v>
      </c>
      <c r="S22" s="73">
        <f t="shared" si="1"/>
        <v>3.348</v>
      </c>
      <c r="T22" s="12"/>
    </row>
    <row r="23" spans="1:20" s="4" customFormat="1" ht="23.25" customHeight="1" thickBot="1">
      <c r="A23" s="99"/>
      <c r="B23" s="15"/>
      <c r="C23" s="16"/>
      <c r="D23" s="243" t="s">
        <v>17</v>
      </c>
      <c r="E23" s="238">
        <v>7</v>
      </c>
      <c r="F23" s="238">
        <f>E23</f>
        <v>7</v>
      </c>
      <c r="G23" s="10"/>
      <c r="H23" s="66">
        <v>0.049</v>
      </c>
      <c r="I23" s="66">
        <v>5.4</v>
      </c>
      <c r="J23" s="66">
        <v>0.07</v>
      </c>
      <c r="K23" s="66">
        <v>49</v>
      </c>
      <c r="L23" s="66">
        <v>0.01</v>
      </c>
      <c r="M23" s="66">
        <v>0.008</v>
      </c>
      <c r="N23" s="66"/>
      <c r="O23" s="66">
        <v>0.84</v>
      </c>
      <c r="P23" s="66">
        <v>0.014</v>
      </c>
      <c r="Q23" s="39"/>
      <c r="R23" s="72">
        <v>483</v>
      </c>
      <c r="S23" s="73">
        <f t="shared" si="1"/>
        <v>3.381</v>
      </c>
      <c r="T23" s="25"/>
    </row>
    <row r="24" spans="2:20" ht="23.25" customHeight="1" thickBot="1">
      <c r="B24" s="52"/>
      <c r="C24" s="33" t="s">
        <v>63</v>
      </c>
      <c r="D24" s="242" t="s">
        <v>64</v>
      </c>
      <c r="E24" s="237">
        <v>100</v>
      </c>
      <c r="F24" s="237">
        <f>E24</f>
        <v>100</v>
      </c>
      <c r="G24" s="9">
        <v>100</v>
      </c>
      <c r="H24" s="53">
        <v>1.35</v>
      </c>
      <c r="I24" s="53">
        <v>0.09</v>
      </c>
      <c r="J24" s="53">
        <v>10.35</v>
      </c>
      <c r="K24" s="53">
        <v>80.1</v>
      </c>
      <c r="L24" s="53">
        <v>0.036</v>
      </c>
      <c r="M24" s="53">
        <v>0.045</v>
      </c>
      <c r="N24" s="53">
        <v>9</v>
      </c>
      <c r="O24" s="53">
        <v>7.2</v>
      </c>
      <c r="P24" s="53">
        <v>0.54</v>
      </c>
      <c r="Q24" s="176" t="s">
        <v>251</v>
      </c>
      <c r="R24" s="68">
        <v>103</v>
      </c>
      <c r="S24" s="74">
        <f t="shared" si="1"/>
        <v>10.3</v>
      </c>
      <c r="T24" s="12"/>
    </row>
    <row r="25" spans="2:20" ht="23.25" customHeight="1" thickBot="1">
      <c r="B25" s="52"/>
      <c r="C25" s="33" t="s">
        <v>26</v>
      </c>
      <c r="D25" s="242" t="s">
        <v>383</v>
      </c>
      <c r="E25" s="237"/>
      <c r="F25" s="237"/>
      <c r="G25" s="9">
        <v>35</v>
      </c>
      <c r="H25" s="53">
        <f>H26+H27</f>
        <v>0.24</v>
      </c>
      <c r="I25" s="53">
        <f aca="true" t="shared" si="4" ref="I25:P25">I26+I27</f>
        <v>5.03</v>
      </c>
      <c r="J25" s="53">
        <f t="shared" si="4"/>
        <v>1.02</v>
      </c>
      <c r="K25" s="53">
        <f t="shared" si="4"/>
        <v>49.150000000000006</v>
      </c>
      <c r="L25" s="53">
        <f t="shared" si="4"/>
        <v>0</v>
      </c>
      <c r="M25" s="53">
        <f t="shared" si="4"/>
        <v>0.012</v>
      </c>
      <c r="N25" s="53">
        <f t="shared" si="4"/>
        <v>2.4</v>
      </c>
      <c r="O25" s="53">
        <f t="shared" si="4"/>
        <v>6.9</v>
      </c>
      <c r="P25" s="53">
        <f t="shared" si="4"/>
        <v>0.18</v>
      </c>
      <c r="Q25" s="176" t="s">
        <v>385</v>
      </c>
      <c r="R25" s="68">
        <f>R26+R27</f>
        <v>318</v>
      </c>
      <c r="S25" s="68">
        <f>S26+S27</f>
        <v>7.08</v>
      </c>
      <c r="T25" s="12"/>
    </row>
    <row r="26" spans="1:20" s="158" customFormat="1" ht="23.25" customHeight="1" thickBot="1">
      <c r="A26" s="104"/>
      <c r="B26" s="185"/>
      <c r="C26" s="186"/>
      <c r="D26" s="289" t="s">
        <v>384</v>
      </c>
      <c r="E26" s="245">
        <v>35</v>
      </c>
      <c r="F26" s="245">
        <v>30</v>
      </c>
      <c r="G26" s="153"/>
      <c r="H26" s="88">
        <v>0.24</v>
      </c>
      <c r="I26" s="88">
        <v>0.03</v>
      </c>
      <c r="J26" s="88">
        <v>1.02</v>
      </c>
      <c r="K26" s="88">
        <v>4.2</v>
      </c>
      <c r="L26" s="88"/>
      <c r="M26" s="88">
        <v>0.012</v>
      </c>
      <c r="N26" s="88">
        <v>2.4</v>
      </c>
      <c r="O26" s="88">
        <v>6.9</v>
      </c>
      <c r="P26" s="88">
        <v>0.18</v>
      </c>
      <c r="Q26" s="187"/>
      <c r="R26" s="149">
        <v>183</v>
      </c>
      <c r="S26" s="178">
        <f t="shared" si="1"/>
        <v>6.405</v>
      </c>
      <c r="T26" s="25"/>
    </row>
    <row r="27" spans="1:20" s="158" customFormat="1" ht="23.25" customHeight="1" thickBot="1">
      <c r="A27" s="104"/>
      <c r="B27" s="185"/>
      <c r="C27" s="186"/>
      <c r="D27" s="244" t="s">
        <v>202</v>
      </c>
      <c r="E27" s="245">
        <v>5</v>
      </c>
      <c r="F27" s="245">
        <v>5</v>
      </c>
      <c r="G27" s="153"/>
      <c r="H27" s="66"/>
      <c r="I27" s="66">
        <v>5</v>
      </c>
      <c r="J27" s="66"/>
      <c r="K27" s="66">
        <v>44.95</v>
      </c>
      <c r="L27" s="66"/>
      <c r="M27" s="66"/>
      <c r="N27" s="66"/>
      <c r="O27" s="66"/>
      <c r="P27" s="66"/>
      <c r="Q27" s="187"/>
      <c r="R27" s="149">
        <v>135</v>
      </c>
      <c r="S27" s="178">
        <f t="shared" si="1"/>
        <v>0.675</v>
      </c>
      <c r="T27" s="25"/>
    </row>
    <row r="28" spans="2:20" ht="33.75" thickBot="1">
      <c r="B28" s="52"/>
      <c r="C28" s="33"/>
      <c r="D28" s="220" t="s">
        <v>311</v>
      </c>
      <c r="E28" s="237"/>
      <c r="F28" s="237"/>
      <c r="G28" s="9">
        <v>250</v>
      </c>
      <c r="H28" s="53">
        <f aca="true" t="shared" si="5" ref="H28:P28">H29+H30+H31+H32+H33</f>
        <v>5.548</v>
      </c>
      <c r="I28" s="53">
        <f t="shared" si="5"/>
        <v>0.646</v>
      </c>
      <c r="J28" s="53">
        <f t="shared" si="5"/>
        <v>11.502</v>
      </c>
      <c r="K28" s="53">
        <f t="shared" si="5"/>
        <v>74.28</v>
      </c>
      <c r="L28" s="53">
        <f t="shared" si="5"/>
        <v>0.25</v>
      </c>
      <c r="M28" s="53">
        <f t="shared" si="5"/>
        <v>0.06</v>
      </c>
      <c r="N28" s="53">
        <f t="shared" si="5"/>
        <v>0.52</v>
      </c>
      <c r="O28" s="53">
        <f t="shared" si="5"/>
        <v>8.379999999999999</v>
      </c>
      <c r="P28" s="53">
        <f t="shared" si="5"/>
        <v>0.7380000000000001</v>
      </c>
      <c r="Q28" s="176" t="s">
        <v>312</v>
      </c>
      <c r="R28" s="68">
        <f>R29+R30+R31+R32+R33+R36+R34+R35</f>
        <v>1480.9</v>
      </c>
      <c r="S28" s="68">
        <f>SUM(S29:S36)</f>
        <v>11.735</v>
      </c>
      <c r="T28" s="12"/>
    </row>
    <row r="29" spans="2:20" ht="21.75" customHeight="1" thickBot="1">
      <c r="B29" s="15"/>
      <c r="C29" s="16"/>
      <c r="D29" s="219" t="s">
        <v>213</v>
      </c>
      <c r="E29" s="238">
        <v>40</v>
      </c>
      <c r="F29" s="238">
        <v>24</v>
      </c>
      <c r="G29" s="10"/>
      <c r="H29" s="66">
        <v>3.81</v>
      </c>
      <c r="I29" s="66">
        <v>0.216</v>
      </c>
      <c r="J29" s="66"/>
      <c r="K29" s="66">
        <v>17.28</v>
      </c>
      <c r="L29" s="66">
        <v>0.22</v>
      </c>
      <c r="M29" s="66">
        <v>0.036</v>
      </c>
      <c r="N29" s="66"/>
      <c r="O29" s="66"/>
      <c r="P29" s="66">
        <v>0.192</v>
      </c>
      <c r="Q29" s="39"/>
      <c r="R29" s="149">
        <v>207.9</v>
      </c>
      <c r="S29" s="73">
        <f t="shared" si="1"/>
        <v>8.316</v>
      </c>
      <c r="T29" s="12"/>
    </row>
    <row r="30" spans="2:20" ht="21.75" customHeight="1" thickBot="1">
      <c r="B30" s="15"/>
      <c r="C30" s="16"/>
      <c r="D30" s="219" t="s">
        <v>66</v>
      </c>
      <c r="E30" s="238">
        <v>40</v>
      </c>
      <c r="F30" s="238">
        <v>24</v>
      </c>
      <c r="G30" s="10"/>
      <c r="H30" s="66">
        <v>0.48</v>
      </c>
      <c r="I30" s="66">
        <v>0.096</v>
      </c>
      <c r="J30" s="66">
        <v>4.152</v>
      </c>
      <c r="K30" s="66">
        <v>19.2</v>
      </c>
      <c r="L30" s="66">
        <v>0.028</v>
      </c>
      <c r="M30" s="66">
        <v>0.016</v>
      </c>
      <c r="N30" s="66"/>
      <c r="O30" s="66">
        <v>2.4</v>
      </c>
      <c r="P30" s="66">
        <v>0.216</v>
      </c>
      <c r="Q30" s="39"/>
      <c r="R30" s="72">
        <v>21</v>
      </c>
      <c r="S30" s="73">
        <f t="shared" si="1"/>
        <v>0.84</v>
      </c>
      <c r="T30" s="12"/>
    </row>
    <row r="31" spans="2:20" ht="21.75" customHeight="1" thickBot="1">
      <c r="B31" s="15"/>
      <c r="C31" s="16"/>
      <c r="D31" s="219" t="s">
        <v>67</v>
      </c>
      <c r="E31" s="238">
        <v>5</v>
      </c>
      <c r="F31" s="238">
        <v>4</v>
      </c>
      <c r="G31" s="10"/>
      <c r="H31" s="66">
        <v>0.056</v>
      </c>
      <c r="I31" s="66"/>
      <c r="J31" s="66">
        <v>0.364</v>
      </c>
      <c r="K31" s="66">
        <v>1.64</v>
      </c>
      <c r="L31" s="66"/>
      <c r="M31" s="66">
        <v>0.001</v>
      </c>
      <c r="N31" s="66">
        <v>0.36</v>
      </c>
      <c r="O31" s="66">
        <v>1.24</v>
      </c>
      <c r="P31" s="66">
        <v>0.032</v>
      </c>
      <c r="Q31" s="39"/>
      <c r="R31" s="72">
        <v>25</v>
      </c>
      <c r="S31" s="73">
        <f t="shared" si="1"/>
        <v>0.125</v>
      </c>
      <c r="T31" s="12"/>
    </row>
    <row r="32" spans="2:20" ht="21.75" customHeight="1" thickBot="1">
      <c r="B32" s="15"/>
      <c r="C32" s="16"/>
      <c r="D32" s="219" t="s">
        <v>65</v>
      </c>
      <c r="E32" s="238">
        <v>5</v>
      </c>
      <c r="F32" s="238">
        <v>4</v>
      </c>
      <c r="G32" s="10"/>
      <c r="H32" s="66">
        <v>0.052</v>
      </c>
      <c r="I32" s="66">
        <v>0.004</v>
      </c>
      <c r="J32" s="66">
        <v>0.336</v>
      </c>
      <c r="K32" s="66">
        <v>1.36</v>
      </c>
      <c r="L32" s="66">
        <v>0.002</v>
      </c>
      <c r="M32" s="66">
        <v>0.003</v>
      </c>
      <c r="N32" s="66">
        <v>0.16</v>
      </c>
      <c r="O32" s="66">
        <v>2.04</v>
      </c>
      <c r="P32" s="66">
        <v>0.028</v>
      </c>
      <c r="Q32" s="39"/>
      <c r="R32" s="72">
        <v>29</v>
      </c>
      <c r="S32" s="73">
        <f t="shared" si="1"/>
        <v>0.145</v>
      </c>
      <c r="T32" s="12"/>
    </row>
    <row r="33" spans="2:20" ht="21.75" customHeight="1" thickBot="1">
      <c r="B33" s="15"/>
      <c r="C33" s="16"/>
      <c r="D33" s="219" t="s">
        <v>81</v>
      </c>
      <c r="E33" s="238">
        <v>10</v>
      </c>
      <c r="F33" s="238">
        <v>10</v>
      </c>
      <c r="G33" s="266"/>
      <c r="H33" s="66">
        <v>1.15</v>
      </c>
      <c r="I33" s="66">
        <v>0.33</v>
      </c>
      <c r="J33" s="66">
        <v>6.65</v>
      </c>
      <c r="K33" s="66">
        <v>34.8</v>
      </c>
      <c r="L33" s="66"/>
      <c r="M33" s="66">
        <v>0.004</v>
      </c>
      <c r="N33" s="66"/>
      <c r="O33" s="66">
        <v>2.7</v>
      </c>
      <c r="P33" s="66">
        <v>0.27</v>
      </c>
      <c r="Q33" s="39"/>
      <c r="R33" s="72">
        <v>42</v>
      </c>
      <c r="S33" s="73">
        <f t="shared" si="1"/>
        <v>0.42</v>
      </c>
      <c r="T33" s="12"/>
    </row>
    <row r="34" spans="1:20" s="4" customFormat="1" ht="21.75" customHeight="1" thickBot="1">
      <c r="A34" s="99"/>
      <c r="B34" s="15"/>
      <c r="C34" s="16"/>
      <c r="D34" s="219" t="s">
        <v>17</v>
      </c>
      <c r="E34" s="238">
        <v>3</v>
      </c>
      <c r="F34" s="238">
        <v>3</v>
      </c>
      <c r="G34" s="291"/>
      <c r="H34" s="88">
        <v>0.021</v>
      </c>
      <c r="I34" s="88">
        <v>2.16</v>
      </c>
      <c r="J34" s="88">
        <v>0.03</v>
      </c>
      <c r="K34" s="88">
        <v>21.27</v>
      </c>
      <c r="L34" s="88">
        <v>0.005</v>
      </c>
      <c r="M34" s="88">
        <v>0.004</v>
      </c>
      <c r="N34" s="88"/>
      <c r="O34" s="88">
        <v>0.36</v>
      </c>
      <c r="P34" s="88">
        <v>0.006</v>
      </c>
      <c r="Q34" s="39"/>
      <c r="R34" s="72">
        <v>483</v>
      </c>
      <c r="S34" s="73">
        <f t="shared" si="1"/>
        <v>1.449</v>
      </c>
      <c r="T34" s="25"/>
    </row>
    <row r="35" spans="1:20" s="4" customFormat="1" ht="21.75" customHeight="1" thickBot="1">
      <c r="A35" s="99"/>
      <c r="B35" s="15"/>
      <c r="C35" s="16"/>
      <c r="D35" s="219" t="s">
        <v>214</v>
      </c>
      <c r="E35" s="238">
        <v>0.5</v>
      </c>
      <c r="F35" s="238">
        <v>0.5</v>
      </c>
      <c r="G35" s="10"/>
      <c r="H35" s="66">
        <v>0.076</v>
      </c>
      <c r="I35" s="66">
        <v>0.084</v>
      </c>
      <c r="J35" s="66">
        <v>0.487</v>
      </c>
      <c r="K35" s="66">
        <v>3.13</v>
      </c>
      <c r="L35" s="66"/>
      <c r="M35" s="66">
        <v>0.004</v>
      </c>
      <c r="N35" s="66">
        <v>0.465</v>
      </c>
      <c r="O35" s="66">
        <v>8.34</v>
      </c>
      <c r="P35" s="66">
        <v>0.43</v>
      </c>
      <c r="Q35" s="39"/>
      <c r="R35" s="72">
        <v>650</v>
      </c>
      <c r="S35" s="73">
        <f t="shared" si="1"/>
        <v>0.325</v>
      </c>
      <c r="T35" s="25"/>
    </row>
    <row r="36" spans="1:20" s="4" customFormat="1" ht="21.75" customHeight="1" thickBot="1">
      <c r="A36" s="99"/>
      <c r="B36" s="15"/>
      <c r="C36" s="16"/>
      <c r="D36" s="219" t="s">
        <v>100</v>
      </c>
      <c r="E36" s="238">
        <v>5</v>
      </c>
      <c r="F36" s="238">
        <v>5</v>
      </c>
      <c r="G36" s="10"/>
      <c r="H36" s="66"/>
      <c r="I36" s="66"/>
      <c r="J36" s="66"/>
      <c r="K36" s="66"/>
      <c r="L36" s="66"/>
      <c r="M36" s="66"/>
      <c r="N36" s="66"/>
      <c r="O36" s="66">
        <v>29.44</v>
      </c>
      <c r="P36" s="66">
        <v>0.232</v>
      </c>
      <c r="Q36" s="39"/>
      <c r="R36" s="72">
        <v>23</v>
      </c>
      <c r="S36" s="73">
        <f t="shared" si="1"/>
        <v>0.115</v>
      </c>
      <c r="T36" s="25"/>
    </row>
    <row r="37" spans="2:20" ht="23.25" customHeight="1" thickBot="1">
      <c r="B37" s="40"/>
      <c r="C37" s="37"/>
      <c r="D37" s="218" t="s">
        <v>75</v>
      </c>
      <c r="E37" s="246"/>
      <c r="F37" s="239"/>
      <c r="G37" s="41">
        <v>80</v>
      </c>
      <c r="H37" s="71">
        <f>H38+H39+H40+H41+H42+H43+H44+H45</f>
        <v>7.1160000000000005</v>
      </c>
      <c r="I37" s="71">
        <f aca="true" t="shared" si="6" ref="I37:P37">I38+I39+I40+I41+I42+I43+I44+I45</f>
        <v>6.981</v>
      </c>
      <c r="J37" s="71">
        <f t="shared" si="6"/>
        <v>7.02</v>
      </c>
      <c r="K37" s="71">
        <f>K38+K39++K41+K42+K44+K45</f>
        <v>86.34</v>
      </c>
      <c r="L37" s="71">
        <f t="shared" si="6"/>
        <v>0.18</v>
      </c>
      <c r="M37" s="71">
        <f t="shared" si="6"/>
        <v>0.8711</v>
      </c>
      <c r="N37" s="71">
        <f t="shared" si="6"/>
        <v>12.176</v>
      </c>
      <c r="O37" s="71">
        <f t="shared" si="6"/>
        <v>10.32</v>
      </c>
      <c r="P37" s="71">
        <f t="shared" si="6"/>
        <v>2.524</v>
      </c>
      <c r="Q37" s="200" t="s">
        <v>327</v>
      </c>
      <c r="R37" s="74">
        <f>R38+R39+R40+R41+R42+R43+R44+R45</f>
        <v>1286.5</v>
      </c>
      <c r="S37" s="74">
        <f>S38+S39+S41+S42+S43+S44+S45</f>
        <v>10.55065</v>
      </c>
      <c r="T37" s="12"/>
    </row>
    <row r="38" spans="2:20" ht="24" customHeight="1" thickBot="1">
      <c r="B38" s="15"/>
      <c r="C38" s="16"/>
      <c r="D38" s="243" t="s">
        <v>68</v>
      </c>
      <c r="E38" s="238">
        <v>40</v>
      </c>
      <c r="F38" s="238">
        <v>33</v>
      </c>
      <c r="G38" s="10"/>
      <c r="H38" s="66">
        <v>5.9</v>
      </c>
      <c r="I38" s="66">
        <v>1.22</v>
      </c>
      <c r="J38" s="66"/>
      <c r="K38" s="66">
        <v>34.65</v>
      </c>
      <c r="L38" s="66">
        <v>0.09</v>
      </c>
      <c r="M38" s="66">
        <v>0.72</v>
      </c>
      <c r="N38" s="66">
        <v>11.88</v>
      </c>
      <c r="O38" s="66">
        <v>2.87</v>
      </c>
      <c r="P38" s="66">
        <v>2.27</v>
      </c>
      <c r="Q38" s="39"/>
      <c r="R38" s="72">
        <v>202.95</v>
      </c>
      <c r="S38" s="73">
        <f t="shared" si="1"/>
        <v>8.118</v>
      </c>
      <c r="T38" s="12"/>
    </row>
    <row r="39" spans="2:20" ht="24" customHeight="1" thickBot="1">
      <c r="B39" s="15"/>
      <c r="C39" s="16"/>
      <c r="D39" s="243" t="s">
        <v>67</v>
      </c>
      <c r="E39" s="238">
        <v>5</v>
      </c>
      <c r="F39" s="238">
        <v>4</v>
      </c>
      <c r="G39" s="10"/>
      <c r="H39" s="66">
        <v>0.056</v>
      </c>
      <c r="I39" s="66"/>
      <c r="J39" s="66">
        <v>0.364</v>
      </c>
      <c r="K39" s="66">
        <v>1.64</v>
      </c>
      <c r="L39" s="66"/>
      <c r="M39" s="66">
        <v>0.001</v>
      </c>
      <c r="N39" s="66">
        <v>0.036</v>
      </c>
      <c r="O39" s="66">
        <v>1.24</v>
      </c>
      <c r="P39" s="66">
        <v>0.032</v>
      </c>
      <c r="Q39" s="39"/>
      <c r="R39" s="72">
        <v>25</v>
      </c>
      <c r="S39" s="73">
        <f t="shared" si="1"/>
        <v>0.125</v>
      </c>
      <c r="T39" s="12"/>
    </row>
    <row r="40" spans="2:20" ht="24" customHeight="1" hidden="1" thickBot="1">
      <c r="B40" s="15"/>
      <c r="C40" s="16"/>
      <c r="D40" s="244" t="s">
        <v>65</v>
      </c>
      <c r="E40" s="238">
        <v>0</v>
      </c>
      <c r="F40" s="238">
        <f aca="true" t="shared" si="7" ref="F40:F45">E40</f>
        <v>0</v>
      </c>
      <c r="G40" s="10"/>
      <c r="H40" s="66">
        <v>0.07</v>
      </c>
      <c r="I40" s="66">
        <v>0.005</v>
      </c>
      <c r="J40" s="66">
        <v>0.47</v>
      </c>
      <c r="K40" s="66">
        <v>1.9</v>
      </c>
      <c r="L40" s="66">
        <v>0.04</v>
      </c>
      <c r="M40" s="66">
        <v>0.04</v>
      </c>
      <c r="N40" s="66">
        <v>0.26</v>
      </c>
      <c r="O40" s="66">
        <v>2.84</v>
      </c>
      <c r="P40" s="66">
        <v>0.04</v>
      </c>
      <c r="Q40" s="39"/>
      <c r="R40" s="72">
        <v>40</v>
      </c>
      <c r="S40" s="73">
        <f t="shared" si="1"/>
        <v>0</v>
      </c>
      <c r="T40" s="12"/>
    </row>
    <row r="41" spans="2:20" ht="24" customHeight="1" thickBot="1">
      <c r="B41" s="15"/>
      <c r="C41" s="16"/>
      <c r="D41" s="243" t="s">
        <v>69</v>
      </c>
      <c r="E41" s="238">
        <v>3</v>
      </c>
      <c r="F41" s="238">
        <f t="shared" si="7"/>
        <v>3</v>
      </c>
      <c r="G41" s="10"/>
      <c r="H41" s="66">
        <v>0.084</v>
      </c>
      <c r="I41" s="66">
        <v>0.6</v>
      </c>
      <c r="J41" s="66">
        <v>0.096</v>
      </c>
      <c r="K41" s="66">
        <v>6.18</v>
      </c>
      <c r="L41" s="66"/>
      <c r="M41" s="66">
        <v>0.003</v>
      </c>
      <c r="N41" s="66"/>
      <c r="O41" s="66">
        <v>1.08</v>
      </c>
      <c r="P41" s="66">
        <v>0.009</v>
      </c>
      <c r="Q41" s="39"/>
      <c r="R41" s="72">
        <v>218.55</v>
      </c>
      <c r="S41" s="73">
        <f t="shared" si="1"/>
        <v>0.6556500000000001</v>
      </c>
      <c r="T41" s="12"/>
    </row>
    <row r="42" spans="1:20" s="4" customFormat="1" ht="24" customHeight="1" thickBot="1">
      <c r="A42" s="99"/>
      <c r="B42" s="15"/>
      <c r="C42" s="16"/>
      <c r="D42" s="243" t="s">
        <v>34</v>
      </c>
      <c r="E42" s="238">
        <v>8</v>
      </c>
      <c r="F42" s="238">
        <f t="shared" si="7"/>
        <v>8</v>
      </c>
      <c r="G42" s="10"/>
      <c r="H42" s="66">
        <v>0.848</v>
      </c>
      <c r="I42" s="66">
        <v>0.1</v>
      </c>
      <c r="J42" s="66">
        <v>5.5</v>
      </c>
      <c r="K42" s="66">
        <v>26.72</v>
      </c>
      <c r="L42" s="66">
        <v>0.02</v>
      </c>
      <c r="M42" s="66">
        <v>0.1</v>
      </c>
      <c r="N42" s="66"/>
      <c r="O42" s="66">
        <v>1.45</v>
      </c>
      <c r="P42" s="66">
        <v>0.1</v>
      </c>
      <c r="Q42" s="39"/>
      <c r="R42" s="72">
        <v>37</v>
      </c>
      <c r="S42" s="73">
        <f t="shared" si="1"/>
        <v>0.296</v>
      </c>
      <c r="T42" s="25"/>
    </row>
    <row r="43" spans="2:20" ht="1.5" customHeight="1" hidden="1" thickBot="1">
      <c r="B43" s="15"/>
      <c r="C43" s="16"/>
      <c r="D43" s="244" t="s">
        <v>28</v>
      </c>
      <c r="E43" s="238">
        <v>0</v>
      </c>
      <c r="F43" s="238">
        <f t="shared" si="7"/>
        <v>0</v>
      </c>
      <c r="G43" s="133"/>
      <c r="H43" s="67"/>
      <c r="I43" s="66">
        <v>5</v>
      </c>
      <c r="J43" s="66"/>
      <c r="K43" s="66">
        <v>50</v>
      </c>
      <c r="L43" s="66"/>
      <c r="M43" s="66"/>
      <c r="N43" s="66"/>
      <c r="O43" s="66"/>
      <c r="P43" s="66"/>
      <c r="Q43" s="39"/>
      <c r="R43" s="72">
        <v>150</v>
      </c>
      <c r="S43" s="73">
        <f t="shared" si="1"/>
        <v>0</v>
      </c>
      <c r="T43" s="12"/>
    </row>
    <row r="44" spans="2:20" ht="24" customHeight="1" thickBot="1">
      <c r="B44" s="15"/>
      <c r="C44" s="16"/>
      <c r="D44" s="243" t="s">
        <v>17</v>
      </c>
      <c r="E44" s="238">
        <v>2</v>
      </c>
      <c r="F44" s="238">
        <f t="shared" si="7"/>
        <v>2</v>
      </c>
      <c r="G44" s="133"/>
      <c r="H44" s="66">
        <v>0.014</v>
      </c>
      <c r="I44" s="66">
        <v>0.056</v>
      </c>
      <c r="J44" s="66">
        <v>0.02</v>
      </c>
      <c r="K44" s="66">
        <v>14.18</v>
      </c>
      <c r="L44" s="66">
        <v>0.03</v>
      </c>
      <c r="M44" s="66">
        <v>0.002</v>
      </c>
      <c r="N44" s="66"/>
      <c r="O44" s="66">
        <v>0.24</v>
      </c>
      <c r="P44" s="66">
        <v>0.004</v>
      </c>
      <c r="Q44" s="39"/>
      <c r="R44" s="72">
        <v>483</v>
      </c>
      <c r="S44" s="73">
        <f t="shared" si="1"/>
        <v>0.966</v>
      </c>
      <c r="T44" s="12"/>
    </row>
    <row r="45" spans="1:20" s="4" customFormat="1" ht="24" customHeight="1" thickBot="1">
      <c r="A45" s="99"/>
      <c r="B45" s="15"/>
      <c r="C45" s="16"/>
      <c r="D45" s="243" t="s">
        <v>70</v>
      </c>
      <c r="E45" s="238">
        <v>3</v>
      </c>
      <c r="F45" s="238">
        <f t="shared" si="7"/>
        <v>3</v>
      </c>
      <c r="G45" s="10"/>
      <c r="H45" s="66">
        <v>0.144</v>
      </c>
      <c r="I45" s="66"/>
      <c r="J45" s="66">
        <v>0.57</v>
      </c>
      <c r="K45" s="66">
        <v>2.97</v>
      </c>
      <c r="L45" s="66"/>
      <c r="M45" s="66">
        <v>0.0051</v>
      </c>
      <c r="N45" s="66"/>
      <c r="O45" s="66">
        <v>0.6</v>
      </c>
      <c r="P45" s="66">
        <v>0.069</v>
      </c>
      <c r="Q45" s="39"/>
      <c r="R45" s="72">
        <v>130</v>
      </c>
      <c r="S45" s="73">
        <f t="shared" si="1"/>
        <v>0.39</v>
      </c>
      <c r="T45" s="25"/>
    </row>
    <row r="46" spans="1:20" s="4" customFormat="1" ht="22.5" customHeight="1" thickBot="1">
      <c r="A46" s="99"/>
      <c r="B46" s="34"/>
      <c r="C46" s="35"/>
      <c r="D46" s="242" t="s">
        <v>71</v>
      </c>
      <c r="E46" s="239"/>
      <c r="F46" s="239"/>
      <c r="G46" s="9">
        <v>100</v>
      </c>
      <c r="H46" s="53">
        <f>H47+H48</f>
        <v>2.8209999999999997</v>
      </c>
      <c r="I46" s="53">
        <f aca="true" t="shared" si="8" ref="I46:P46">I47+I48</f>
        <v>2.56</v>
      </c>
      <c r="J46" s="53">
        <f t="shared" si="8"/>
        <v>28.59</v>
      </c>
      <c r="K46" s="53">
        <f t="shared" si="8"/>
        <v>153.27</v>
      </c>
      <c r="L46" s="53">
        <f t="shared" si="8"/>
        <v>0.037</v>
      </c>
      <c r="M46" s="53">
        <f t="shared" si="8"/>
        <v>0.02</v>
      </c>
      <c r="N46" s="53">
        <f t="shared" si="8"/>
        <v>0</v>
      </c>
      <c r="O46" s="53">
        <f t="shared" si="8"/>
        <v>3.56</v>
      </c>
      <c r="P46" s="53">
        <f t="shared" si="8"/>
        <v>0.414</v>
      </c>
      <c r="Q46" s="176" t="s">
        <v>328</v>
      </c>
      <c r="R46" s="68">
        <f>R47+R48</f>
        <v>582</v>
      </c>
      <c r="S46" s="68">
        <f>S47+S48</f>
        <v>5.409</v>
      </c>
      <c r="T46" s="25"/>
    </row>
    <row r="47" spans="2:20" ht="22.5" customHeight="1" thickBot="1">
      <c r="B47" s="15"/>
      <c r="C47" s="16"/>
      <c r="D47" s="243" t="s">
        <v>72</v>
      </c>
      <c r="E47" s="238">
        <v>40</v>
      </c>
      <c r="F47" s="238">
        <f>E47</f>
        <v>40</v>
      </c>
      <c r="G47" s="10"/>
      <c r="H47" s="66">
        <v>2.8</v>
      </c>
      <c r="I47" s="66">
        <v>0.4</v>
      </c>
      <c r="J47" s="66">
        <v>28.56</v>
      </c>
      <c r="K47" s="66">
        <v>132</v>
      </c>
      <c r="L47" s="66">
        <v>0.032</v>
      </c>
      <c r="M47" s="66">
        <v>0.016</v>
      </c>
      <c r="N47" s="66"/>
      <c r="O47" s="66">
        <v>3.2</v>
      </c>
      <c r="P47" s="66">
        <v>0.408</v>
      </c>
      <c r="Q47" s="39"/>
      <c r="R47" s="72">
        <v>99</v>
      </c>
      <c r="S47" s="73">
        <f t="shared" si="1"/>
        <v>3.96</v>
      </c>
      <c r="T47" s="12"/>
    </row>
    <row r="48" spans="2:20" ht="22.5" customHeight="1" thickBot="1">
      <c r="B48" s="15"/>
      <c r="C48" s="16"/>
      <c r="D48" s="243" t="s">
        <v>17</v>
      </c>
      <c r="E48" s="238">
        <v>3</v>
      </c>
      <c r="F48" s="238">
        <v>3</v>
      </c>
      <c r="G48" s="291"/>
      <c r="H48" s="88">
        <v>0.021</v>
      </c>
      <c r="I48" s="88">
        <v>2.16</v>
      </c>
      <c r="J48" s="88">
        <v>0.03</v>
      </c>
      <c r="K48" s="88">
        <v>21.27</v>
      </c>
      <c r="L48" s="88">
        <v>0.005</v>
      </c>
      <c r="M48" s="88">
        <v>0.004</v>
      </c>
      <c r="N48" s="88"/>
      <c r="O48" s="88">
        <v>0.36</v>
      </c>
      <c r="P48" s="88">
        <v>0.006</v>
      </c>
      <c r="Q48" s="39"/>
      <c r="R48" s="72">
        <v>483</v>
      </c>
      <c r="S48" s="73">
        <f t="shared" si="1"/>
        <v>1.449</v>
      </c>
      <c r="T48" s="12"/>
    </row>
    <row r="49" spans="2:20" ht="20.25" customHeight="1" thickBot="1">
      <c r="B49" s="34"/>
      <c r="C49" s="35"/>
      <c r="D49" s="242" t="s">
        <v>209</v>
      </c>
      <c r="E49" s="239"/>
      <c r="F49" s="239"/>
      <c r="G49" s="9">
        <v>200</v>
      </c>
      <c r="H49" s="53">
        <f>H50+H51</f>
        <v>0.064</v>
      </c>
      <c r="I49" s="53">
        <f aca="true" t="shared" si="9" ref="I49:P49">I50+I51</f>
        <v>0</v>
      </c>
      <c r="J49" s="53">
        <f t="shared" si="9"/>
        <v>15.738000000000001</v>
      </c>
      <c r="K49" s="53">
        <f t="shared" si="9"/>
        <v>60.29</v>
      </c>
      <c r="L49" s="53">
        <f t="shared" si="9"/>
        <v>0</v>
      </c>
      <c r="M49" s="53">
        <f t="shared" si="9"/>
        <v>0.002</v>
      </c>
      <c r="N49" s="53">
        <f t="shared" si="9"/>
        <v>1</v>
      </c>
      <c r="O49" s="53">
        <f t="shared" si="9"/>
        <v>1.58</v>
      </c>
      <c r="P49" s="53">
        <f t="shared" si="9"/>
        <v>0.22099999999999997</v>
      </c>
      <c r="Q49" s="176" t="s">
        <v>254</v>
      </c>
      <c r="R49" s="68">
        <f>R50+R51</f>
        <v>348</v>
      </c>
      <c r="S49" s="68">
        <f>S50+S51</f>
        <v>3.239</v>
      </c>
      <c r="T49" s="12"/>
    </row>
    <row r="50" spans="2:20" ht="23.25" customHeight="1" thickBot="1">
      <c r="B50" s="15"/>
      <c r="C50" s="16"/>
      <c r="D50" s="243" t="s">
        <v>210</v>
      </c>
      <c r="E50" s="238">
        <v>8</v>
      </c>
      <c r="F50" s="238">
        <v>8</v>
      </c>
      <c r="G50" s="133"/>
      <c r="H50" s="66">
        <v>0.064</v>
      </c>
      <c r="I50" s="66"/>
      <c r="J50" s="66">
        <v>0.768</v>
      </c>
      <c r="K50" s="66">
        <v>3.44</v>
      </c>
      <c r="L50" s="66"/>
      <c r="M50" s="66">
        <v>0.002</v>
      </c>
      <c r="N50" s="66">
        <v>1</v>
      </c>
      <c r="O50" s="66">
        <v>1.28</v>
      </c>
      <c r="P50" s="66">
        <v>0.176</v>
      </c>
      <c r="Q50" s="39"/>
      <c r="R50" s="72">
        <v>283</v>
      </c>
      <c r="S50" s="73">
        <f t="shared" si="1"/>
        <v>2.264</v>
      </c>
      <c r="T50" s="12"/>
    </row>
    <row r="51" spans="2:20" ht="23.25" customHeight="1" thickBot="1">
      <c r="B51" s="15"/>
      <c r="C51" s="16"/>
      <c r="D51" s="243" t="s">
        <v>18</v>
      </c>
      <c r="E51" s="238">
        <v>15</v>
      </c>
      <c r="F51" s="238">
        <f>E51</f>
        <v>15</v>
      </c>
      <c r="G51" s="133"/>
      <c r="H51" s="66"/>
      <c r="I51" s="66"/>
      <c r="J51" s="66">
        <v>14.97</v>
      </c>
      <c r="K51" s="66">
        <v>56.85</v>
      </c>
      <c r="L51" s="66"/>
      <c r="M51" s="66"/>
      <c r="N51" s="66"/>
      <c r="O51" s="66">
        <v>0.3</v>
      </c>
      <c r="P51" s="66">
        <v>0.045</v>
      </c>
      <c r="Q51" s="39"/>
      <c r="R51" s="72">
        <v>65</v>
      </c>
      <c r="S51" s="73">
        <f t="shared" si="1"/>
        <v>0.975</v>
      </c>
      <c r="T51" s="12"/>
    </row>
    <row r="52" spans="2:20" ht="24.75" customHeight="1" thickBot="1">
      <c r="B52" s="34"/>
      <c r="C52" s="35"/>
      <c r="D52" s="242" t="s">
        <v>40</v>
      </c>
      <c r="E52" s="237">
        <v>40</v>
      </c>
      <c r="F52" s="237">
        <f>E52</f>
        <v>40</v>
      </c>
      <c r="G52" s="9">
        <v>40</v>
      </c>
      <c r="H52" s="53">
        <v>2.64</v>
      </c>
      <c r="I52" s="53">
        <v>0.48</v>
      </c>
      <c r="J52" s="53">
        <v>13.68</v>
      </c>
      <c r="K52" s="53">
        <v>72.4</v>
      </c>
      <c r="L52" s="53">
        <v>0.07</v>
      </c>
      <c r="M52" s="53">
        <v>0.03</v>
      </c>
      <c r="N52" s="53"/>
      <c r="O52" s="53">
        <v>14</v>
      </c>
      <c r="P52" s="53">
        <v>1.5</v>
      </c>
      <c r="Q52" s="176" t="s">
        <v>238</v>
      </c>
      <c r="R52" s="68">
        <v>60.23</v>
      </c>
      <c r="S52" s="74">
        <f t="shared" si="1"/>
        <v>2.4092</v>
      </c>
      <c r="T52" s="12"/>
    </row>
    <row r="53" spans="1:20" s="29" customFormat="1" ht="24.75" customHeight="1" thickBot="1">
      <c r="A53" s="102"/>
      <c r="B53" s="52"/>
      <c r="C53" s="33" t="s">
        <v>41</v>
      </c>
      <c r="D53" s="225" t="s">
        <v>203</v>
      </c>
      <c r="E53" s="250"/>
      <c r="F53" s="250"/>
      <c r="G53" s="49">
        <v>200</v>
      </c>
      <c r="H53" s="83">
        <f>H54+H55+H56</f>
        <v>1.9900000000000002</v>
      </c>
      <c r="I53" s="83">
        <f aca="true" t="shared" si="10" ref="I53:P53">I54+I55+I56</f>
        <v>2.94</v>
      </c>
      <c r="J53" s="83">
        <f t="shared" si="10"/>
        <v>19.490000000000002</v>
      </c>
      <c r="K53" s="83">
        <f t="shared" si="10"/>
        <v>111.55000000000001</v>
      </c>
      <c r="L53" s="83">
        <f t="shared" si="10"/>
        <v>0.032</v>
      </c>
      <c r="M53" s="83">
        <f t="shared" si="10"/>
        <v>0.12</v>
      </c>
      <c r="N53" s="83">
        <f t="shared" si="10"/>
        <v>1.2</v>
      </c>
      <c r="O53" s="83">
        <f t="shared" si="10"/>
        <v>99.5</v>
      </c>
      <c r="P53" s="83">
        <f t="shared" si="10"/>
        <v>0.20500000000000002</v>
      </c>
      <c r="Q53" s="189" t="s">
        <v>266</v>
      </c>
      <c r="R53" s="86">
        <f>R54+R55+R56</f>
        <v>514.75</v>
      </c>
      <c r="S53" s="74">
        <f>SUM(S54:S56)</f>
        <v>6.935</v>
      </c>
      <c r="T53" s="206"/>
    </row>
    <row r="54" spans="1:20" s="29" customFormat="1" ht="24.75" customHeight="1" thickBot="1">
      <c r="A54" s="102"/>
      <c r="B54" s="269"/>
      <c r="C54" s="270"/>
      <c r="D54" s="223" t="s">
        <v>35</v>
      </c>
      <c r="E54" s="238">
        <v>80</v>
      </c>
      <c r="F54" s="238">
        <v>80</v>
      </c>
      <c r="G54" s="319"/>
      <c r="H54" s="66">
        <v>1.6</v>
      </c>
      <c r="I54" s="66">
        <v>2.56</v>
      </c>
      <c r="J54" s="66">
        <v>3.76</v>
      </c>
      <c r="K54" s="66">
        <v>46.4</v>
      </c>
      <c r="L54" s="66">
        <v>0.032</v>
      </c>
      <c r="M54" s="66">
        <v>0.12</v>
      </c>
      <c r="N54" s="66">
        <v>1.2</v>
      </c>
      <c r="O54" s="66">
        <v>99.2</v>
      </c>
      <c r="P54" s="66">
        <v>0.16</v>
      </c>
      <c r="Q54" s="39"/>
      <c r="R54" s="72">
        <v>69.75</v>
      </c>
      <c r="S54" s="271">
        <f t="shared" si="1"/>
        <v>5.58</v>
      </c>
      <c r="T54" s="206"/>
    </row>
    <row r="55" spans="1:20" s="29" customFormat="1" ht="24.75" customHeight="1" thickBot="1">
      <c r="A55" s="102"/>
      <c r="B55" s="269"/>
      <c r="C55" s="270"/>
      <c r="D55" s="219" t="s">
        <v>97</v>
      </c>
      <c r="E55" s="238">
        <v>1</v>
      </c>
      <c r="F55" s="238">
        <v>1</v>
      </c>
      <c r="G55" s="268"/>
      <c r="H55" s="66">
        <v>0.39</v>
      </c>
      <c r="I55" s="66">
        <v>0.38</v>
      </c>
      <c r="J55" s="66">
        <v>0.76</v>
      </c>
      <c r="K55" s="66">
        <v>8.3</v>
      </c>
      <c r="L55" s="66"/>
      <c r="M55" s="66"/>
      <c r="N55" s="66"/>
      <c r="O55" s="66"/>
      <c r="P55" s="66"/>
      <c r="Q55" s="39"/>
      <c r="R55" s="72">
        <v>380</v>
      </c>
      <c r="S55" s="271">
        <f t="shared" si="1"/>
        <v>0.38</v>
      </c>
      <c r="T55" s="206"/>
    </row>
    <row r="56" spans="1:20" s="29" customFormat="1" ht="24.75" customHeight="1" thickBot="1">
      <c r="A56" s="102"/>
      <c r="B56" s="269"/>
      <c r="C56" s="270"/>
      <c r="D56" s="223" t="s">
        <v>18</v>
      </c>
      <c r="E56" s="238">
        <v>15</v>
      </c>
      <c r="F56" s="238">
        <v>15</v>
      </c>
      <c r="G56" s="268"/>
      <c r="H56" s="66"/>
      <c r="I56" s="66"/>
      <c r="J56" s="66">
        <v>14.97</v>
      </c>
      <c r="K56" s="66">
        <v>56.85</v>
      </c>
      <c r="L56" s="66"/>
      <c r="M56" s="66"/>
      <c r="N56" s="66"/>
      <c r="O56" s="66">
        <v>0.3</v>
      </c>
      <c r="P56" s="66">
        <v>0.045</v>
      </c>
      <c r="Q56" s="39"/>
      <c r="R56" s="72">
        <v>65</v>
      </c>
      <c r="S56" s="271">
        <f t="shared" si="1"/>
        <v>0.975</v>
      </c>
      <c r="T56" s="206"/>
    </row>
    <row r="57" spans="1:20" s="162" customFormat="1" ht="24.75" customHeight="1" thickBot="1">
      <c r="A57" s="161"/>
      <c r="B57" s="52"/>
      <c r="C57" s="118"/>
      <c r="D57" s="242" t="s">
        <v>399</v>
      </c>
      <c r="E57" s="237">
        <v>80</v>
      </c>
      <c r="F57" s="237">
        <f>E57</f>
        <v>80</v>
      </c>
      <c r="G57" s="9">
        <v>80</v>
      </c>
      <c r="H57" s="53">
        <v>2.31</v>
      </c>
      <c r="I57" s="53">
        <v>0.9</v>
      </c>
      <c r="J57" s="53">
        <v>14.94</v>
      </c>
      <c r="K57" s="53">
        <v>388</v>
      </c>
      <c r="L57" s="53">
        <v>0.064</v>
      </c>
      <c r="M57" s="53">
        <v>0.024</v>
      </c>
      <c r="N57" s="53"/>
      <c r="O57" s="53">
        <v>6</v>
      </c>
      <c r="P57" s="53">
        <v>1.17</v>
      </c>
      <c r="Q57" s="176" t="s">
        <v>244</v>
      </c>
      <c r="R57" s="68">
        <v>182</v>
      </c>
      <c r="S57" s="74">
        <f t="shared" si="1"/>
        <v>14.56</v>
      </c>
      <c r="T57" s="205"/>
    </row>
    <row r="58" spans="2:20" ht="22.5" customHeight="1" thickBot="1">
      <c r="B58" s="56"/>
      <c r="C58" s="23"/>
      <c r="D58" s="23" t="s">
        <v>47</v>
      </c>
      <c r="E58" s="133"/>
      <c r="F58" s="133"/>
      <c r="G58" s="133"/>
      <c r="H58" s="67">
        <f aca="true" t="shared" si="11" ref="H58:P58">H53+H52+H49+H46+H37+H28+H24+H21+H18+H9+H17+H57+H25</f>
        <v>38.09800000000001</v>
      </c>
      <c r="I58" s="67">
        <f t="shared" si="11"/>
        <v>42.485</v>
      </c>
      <c r="J58" s="67">
        <f t="shared" si="11"/>
        <v>173.718</v>
      </c>
      <c r="K58" s="67">
        <f t="shared" si="11"/>
        <v>1540.1240000000003</v>
      </c>
      <c r="L58" s="67">
        <f t="shared" si="11"/>
        <v>0.821</v>
      </c>
      <c r="M58" s="67">
        <f t="shared" si="11"/>
        <v>1.5081</v>
      </c>
      <c r="N58" s="67">
        <f t="shared" si="11"/>
        <v>26.296</v>
      </c>
      <c r="O58" s="67">
        <f t="shared" si="11"/>
        <v>247.54</v>
      </c>
      <c r="P58" s="67">
        <f t="shared" si="11"/>
        <v>9.731</v>
      </c>
      <c r="Q58" s="177"/>
      <c r="R58" s="70">
        <f>R53+R52+R49+R46+R37+R28+R24+R21+R18+R9+R25+R57</f>
        <v>7181.7300000000005</v>
      </c>
      <c r="S58" s="70">
        <f>S53+S52+S49+S46+S37+S28+S24+S21+S18+S9+S25+S57+S17</f>
        <v>100.26185</v>
      </c>
      <c r="T58" s="12"/>
    </row>
    <row r="59" spans="2:20" ht="15"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80"/>
      <c r="R59" s="140"/>
      <c r="S59" s="140"/>
      <c r="T59" s="6"/>
    </row>
    <row r="60" spans="2:19" ht="15"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81"/>
      <c r="R60" s="119"/>
      <c r="S60" s="119"/>
    </row>
    <row r="61" spans="2:19" ht="15.75" thickBot="1"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81"/>
      <c r="R61" s="119"/>
      <c r="S61" s="119"/>
    </row>
    <row r="62" spans="2:23" ht="15" customHeight="1" thickBot="1">
      <c r="B62" s="328" t="s">
        <v>1</v>
      </c>
      <c r="C62" s="328" t="s">
        <v>55</v>
      </c>
      <c r="D62" s="328" t="s">
        <v>56</v>
      </c>
      <c r="E62" s="328" t="s">
        <v>2</v>
      </c>
      <c r="F62" s="328" t="s">
        <v>3</v>
      </c>
      <c r="G62" s="328" t="s">
        <v>51</v>
      </c>
      <c r="H62" s="337" t="s">
        <v>52</v>
      </c>
      <c r="I62" s="343"/>
      <c r="J62" s="338"/>
      <c r="K62" s="328" t="s">
        <v>98</v>
      </c>
      <c r="L62" s="337" t="s">
        <v>53</v>
      </c>
      <c r="M62" s="343"/>
      <c r="N62" s="338"/>
      <c r="O62" s="337" t="s">
        <v>99</v>
      </c>
      <c r="P62" s="338"/>
      <c r="Q62" s="333" t="s">
        <v>229</v>
      </c>
      <c r="R62" s="337" t="s">
        <v>5</v>
      </c>
      <c r="S62" s="354" t="s">
        <v>50</v>
      </c>
      <c r="T62" s="13"/>
      <c r="U62" s="13"/>
      <c r="V62" s="13"/>
      <c r="W62" s="14"/>
    </row>
    <row r="63" spans="2:23" ht="15" customHeight="1" thickBot="1">
      <c r="B63" s="329"/>
      <c r="C63" s="329"/>
      <c r="D63" s="329"/>
      <c r="E63" s="329"/>
      <c r="F63" s="329"/>
      <c r="G63" s="329"/>
      <c r="H63" s="339"/>
      <c r="I63" s="344"/>
      <c r="J63" s="340"/>
      <c r="K63" s="329"/>
      <c r="L63" s="339"/>
      <c r="M63" s="344"/>
      <c r="N63" s="340"/>
      <c r="O63" s="339"/>
      <c r="P63" s="340"/>
      <c r="Q63" s="334"/>
      <c r="R63" s="339"/>
      <c r="S63" s="354"/>
      <c r="T63" s="13"/>
      <c r="U63" s="13"/>
      <c r="V63" s="13"/>
      <c r="W63" s="14"/>
    </row>
    <row r="64" spans="2:23" ht="15" customHeight="1" thickBot="1">
      <c r="B64" s="329"/>
      <c r="C64" s="329"/>
      <c r="D64" s="329"/>
      <c r="E64" s="329"/>
      <c r="F64" s="329"/>
      <c r="G64" s="329"/>
      <c r="H64" s="339"/>
      <c r="I64" s="344"/>
      <c r="J64" s="340"/>
      <c r="K64" s="329"/>
      <c r="L64" s="339"/>
      <c r="M64" s="344"/>
      <c r="N64" s="340"/>
      <c r="O64" s="339"/>
      <c r="P64" s="340"/>
      <c r="Q64" s="334"/>
      <c r="R64" s="339"/>
      <c r="S64" s="354"/>
      <c r="T64" s="13"/>
      <c r="U64" s="13"/>
      <c r="V64" s="13"/>
      <c r="W64" s="14"/>
    </row>
    <row r="65" spans="2:23" ht="15.75" customHeight="1" thickBot="1">
      <c r="B65" s="329"/>
      <c r="C65" s="329"/>
      <c r="D65" s="329"/>
      <c r="E65" s="329"/>
      <c r="F65" s="329"/>
      <c r="G65" s="329"/>
      <c r="H65" s="339"/>
      <c r="I65" s="344"/>
      <c r="J65" s="340"/>
      <c r="K65" s="329"/>
      <c r="L65" s="339"/>
      <c r="M65" s="344"/>
      <c r="N65" s="340"/>
      <c r="O65" s="339"/>
      <c r="P65" s="340"/>
      <c r="Q65" s="334"/>
      <c r="R65" s="339"/>
      <c r="S65" s="354"/>
      <c r="T65" s="13"/>
      <c r="U65" s="13"/>
      <c r="V65" s="13"/>
      <c r="W65" s="14"/>
    </row>
    <row r="66" spans="2:23" ht="15.75" thickBot="1">
      <c r="B66" s="330"/>
      <c r="C66" s="330"/>
      <c r="D66" s="330"/>
      <c r="E66" s="330"/>
      <c r="F66" s="330"/>
      <c r="G66" s="330"/>
      <c r="H66" s="341"/>
      <c r="I66" s="345"/>
      <c r="J66" s="342"/>
      <c r="K66" s="330"/>
      <c r="L66" s="341"/>
      <c r="M66" s="345"/>
      <c r="N66" s="342"/>
      <c r="O66" s="341"/>
      <c r="P66" s="342"/>
      <c r="Q66" s="335"/>
      <c r="R66" s="341"/>
      <c r="S66" s="354"/>
      <c r="T66" s="17"/>
      <c r="U66" s="17"/>
      <c r="V66" s="17"/>
      <c r="W66" s="17"/>
    </row>
    <row r="67" spans="2:23" ht="18" thickBot="1">
      <c r="B67" s="131"/>
      <c r="C67" s="133"/>
      <c r="D67" s="133"/>
      <c r="E67" s="133"/>
      <c r="F67" s="133"/>
      <c r="G67" s="133"/>
      <c r="H67" s="133" t="s">
        <v>6</v>
      </c>
      <c r="I67" s="133" t="s">
        <v>7</v>
      </c>
      <c r="J67" s="133" t="s">
        <v>8</v>
      </c>
      <c r="K67" s="133"/>
      <c r="L67" s="133" t="s">
        <v>76</v>
      </c>
      <c r="M67" s="133" t="s">
        <v>77</v>
      </c>
      <c r="N67" s="133" t="s">
        <v>11</v>
      </c>
      <c r="O67" s="133" t="s">
        <v>12</v>
      </c>
      <c r="P67" s="133" t="s">
        <v>13</v>
      </c>
      <c r="Q67" s="177"/>
      <c r="R67" s="133"/>
      <c r="S67" s="42"/>
      <c r="T67" s="32"/>
      <c r="U67" s="18"/>
      <c r="V67" s="19"/>
      <c r="W67" s="18"/>
    </row>
    <row r="68" spans="1:23" s="29" customFormat="1" ht="24" customHeight="1" thickBot="1">
      <c r="A68" s="102"/>
      <c r="B68" s="52"/>
      <c r="C68" s="33" t="s">
        <v>48</v>
      </c>
      <c r="D68" s="242" t="s">
        <v>73</v>
      </c>
      <c r="E68" s="247"/>
      <c r="F68" s="247"/>
      <c r="G68" s="36">
        <v>50</v>
      </c>
      <c r="H68" s="76">
        <f>H69+H70+H72</f>
        <v>7.92</v>
      </c>
      <c r="I68" s="76">
        <f aca="true" t="shared" si="12" ref="I68:P68">I69+I70+I72</f>
        <v>12.58</v>
      </c>
      <c r="J68" s="76">
        <f t="shared" si="12"/>
        <v>3.3850000000000002</v>
      </c>
      <c r="K68" s="76">
        <f t="shared" si="12"/>
        <v>156.64</v>
      </c>
      <c r="L68" s="76">
        <f t="shared" si="12"/>
        <v>0.059</v>
      </c>
      <c r="M68" s="76">
        <f t="shared" si="12"/>
        <v>0.2975</v>
      </c>
      <c r="N68" s="76">
        <f t="shared" si="12"/>
        <v>0.975</v>
      </c>
      <c r="O68" s="76">
        <f t="shared" si="12"/>
        <v>107</v>
      </c>
      <c r="P68" s="76">
        <f t="shared" si="12"/>
        <v>1.33</v>
      </c>
      <c r="Q68" s="182" t="s">
        <v>256</v>
      </c>
      <c r="R68" s="78">
        <f>R69+R70+R72</f>
        <v>206</v>
      </c>
      <c r="S68" s="78">
        <f>SUM(S69:S72)</f>
        <v>4.286499999999999</v>
      </c>
      <c r="T68" s="55"/>
      <c r="U68" s="54"/>
      <c r="V68" s="54"/>
      <c r="W68" s="57"/>
    </row>
    <row r="69" spans="2:23" ht="24" customHeight="1" thickBot="1">
      <c r="B69" s="15"/>
      <c r="C69" s="16"/>
      <c r="D69" s="243" t="s">
        <v>43</v>
      </c>
      <c r="E69" s="248">
        <v>0.5</v>
      </c>
      <c r="F69" s="248">
        <f>E69</f>
        <v>0.5</v>
      </c>
      <c r="G69" s="31"/>
      <c r="H69" s="90">
        <v>6.1</v>
      </c>
      <c r="I69" s="90">
        <v>5.5</v>
      </c>
      <c r="J69" s="90">
        <v>0.33</v>
      </c>
      <c r="K69" s="90">
        <v>75.36</v>
      </c>
      <c r="L69" s="90">
        <v>0.033</v>
      </c>
      <c r="M69" s="90">
        <v>0.2</v>
      </c>
      <c r="N69" s="90"/>
      <c r="O69" s="90">
        <v>26.4</v>
      </c>
      <c r="P69" s="90">
        <v>1.2</v>
      </c>
      <c r="Q69" s="183"/>
      <c r="R69" s="79">
        <v>6.25</v>
      </c>
      <c r="S69" s="80">
        <f>(E69*R69)</f>
        <v>3.125</v>
      </c>
      <c r="T69" s="32"/>
      <c r="U69" s="20"/>
      <c r="V69" s="20"/>
      <c r="W69" s="21"/>
    </row>
    <row r="70" spans="2:23" ht="24" customHeight="1" thickBot="1">
      <c r="B70" s="15"/>
      <c r="C70" s="16"/>
      <c r="D70" s="243" t="s">
        <v>35</v>
      </c>
      <c r="E70" s="238">
        <v>10</v>
      </c>
      <c r="F70" s="238">
        <v>10</v>
      </c>
      <c r="G70" s="300"/>
      <c r="H70" s="66">
        <v>1.82</v>
      </c>
      <c r="I70" s="66">
        <v>2.08</v>
      </c>
      <c r="J70" s="66">
        <v>3.055</v>
      </c>
      <c r="K70" s="66">
        <v>37.7</v>
      </c>
      <c r="L70" s="66">
        <v>0.026</v>
      </c>
      <c r="M70" s="66">
        <v>0.0975</v>
      </c>
      <c r="N70" s="66">
        <v>0.975</v>
      </c>
      <c r="O70" s="66">
        <v>80.6</v>
      </c>
      <c r="P70" s="66">
        <v>0.13</v>
      </c>
      <c r="Q70" s="183"/>
      <c r="R70" s="79">
        <v>69.75</v>
      </c>
      <c r="S70" s="80">
        <f>(E70*R70)/1000</f>
        <v>0.6975</v>
      </c>
      <c r="T70" s="32"/>
      <c r="U70" s="18"/>
      <c r="V70" s="18"/>
      <c r="W70" s="22"/>
    </row>
    <row r="71" spans="2:23" ht="24" customHeight="1" thickBot="1">
      <c r="B71" s="15"/>
      <c r="C71" s="16"/>
      <c r="D71" s="243" t="s">
        <v>34</v>
      </c>
      <c r="E71" s="238">
        <v>2</v>
      </c>
      <c r="F71" s="238">
        <f>E71</f>
        <v>2</v>
      </c>
      <c r="G71" s="10"/>
      <c r="H71" s="66">
        <v>0.848</v>
      </c>
      <c r="I71" s="66">
        <v>0.1</v>
      </c>
      <c r="J71" s="66">
        <v>5.5</v>
      </c>
      <c r="K71" s="66">
        <v>26.72</v>
      </c>
      <c r="L71" s="66">
        <v>0.02</v>
      </c>
      <c r="M71" s="66">
        <v>0.1</v>
      </c>
      <c r="N71" s="66"/>
      <c r="O71" s="66">
        <v>1.45</v>
      </c>
      <c r="P71" s="66">
        <v>0.1</v>
      </c>
      <c r="Q71" s="183"/>
      <c r="R71" s="79">
        <v>37</v>
      </c>
      <c r="S71" s="80">
        <f>(E71*R71)/1000</f>
        <v>0.074</v>
      </c>
      <c r="T71" s="32"/>
      <c r="U71" s="18"/>
      <c r="V71" s="18"/>
      <c r="W71" s="22"/>
    </row>
    <row r="72" spans="2:23" ht="24" customHeight="1" thickBot="1">
      <c r="B72" s="15"/>
      <c r="C72" s="16"/>
      <c r="D72" s="223" t="s">
        <v>28</v>
      </c>
      <c r="E72" s="296">
        <v>3</v>
      </c>
      <c r="F72" s="245">
        <v>3</v>
      </c>
      <c r="G72" s="153"/>
      <c r="H72" s="66"/>
      <c r="I72" s="66">
        <v>5</v>
      </c>
      <c r="J72" s="66"/>
      <c r="K72" s="66">
        <v>43.58</v>
      </c>
      <c r="L72" s="66"/>
      <c r="M72" s="66"/>
      <c r="N72" s="66"/>
      <c r="O72" s="66"/>
      <c r="P72" s="66"/>
      <c r="Q72" s="183"/>
      <c r="R72" s="79">
        <v>130</v>
      </c>
      <c r="S72" s="80">
        <f>(E72*R72)/1000</f>
        <v>0.39</v>
      </c>
      <c r="T72" s="32"/>
      <c r="U72" s="20"/>
      <c r="V72" s="20"/>
      <c r="W72" s="21"/>
    </row>
    <row r="73" spans="1:23" s="29" customFormat="1" ht="24" customHeight="1" thickBot="1">
      <c r="A73" s="102"/>
      <c r="B73" s="52"/>
      <c r="C73" s="35"/>
      <c r="D73" s="242" t="s">
        <v>40</v>
      </c>
      <c r="E73" s="247">
        <v>10</v>
      </c>
      <c r="F73" s="247">
        <v>10</v>
      </c>
      <c r="G73" s="36">
        <v>10</v>
      </c>
      <c r="H73" s="91">
        <v>1.32</v>
      </c>
      <c r="I73" s="91">
        <v>0.24</v>
      </c>
      <c r="J73" s="91">
        <v>6.84</v>
      </c>
      <c r="K73" s="91">
        <v>18.1</v>
      </c>
      <c r="L73" s="91">
        <v>0.036</v>
      </c>
      <c r="M73" s="91">
        <v>0.016</v>
      </c>
      <c r="N73" s="91"/>
      <c r="O73" s="91">
        <v>7</v>
      </c>
      <c r="P73" s="91">
        <v>0.78</v>
      </c>
      <c r="Q73" s="182" t="s">
        <v>238</v>
      </c>
      <c r="R73" s="78">
        <v>60.23</v>
      </c>
      <c r="S73" s="81">
        <f>(E73*R73)/1000</f>
        <v>0.6023</v>
      </c>
      <c r="T73" s="55"/>
      <c r="U73" s="19"/>
      <c r="V73" s="19"/>
      <c r="W73" s="59"/>
    </row>
    <row r="74" spans="1:19" s="29" customFormat="1" ht="24" customHeight="1" thickBot="1">
      <c r="A74" s="102"/>
      <c r="B74" s="56"/>
      <c r="C74" s="24"/>
      <c r="D74" s="23" t="s">
        <v>47</v>
      </c>
      <c r="E74" s="31"/>
      <c r="F74" s="31"/>
      <c r="G74" s="31"/>
      <c r="H74" s="82">
        <f aca="true" t="shared" si="13" ref="H74:R74">H68+H73</f>
        <v>9.24</v>
      </c>
      <c r="I74" s="82">
        <f t="shared" si="13"/>
        <v>12.82</v>
      </c>
      <c r="J74" s="82">
        <f t="shared" si="13"/>
        <v>10.225</v>
      </c>
      <c r="K74" s="82">
        <f t="shared" si="13"/>
        <v>174.73999999999998</v>
      </c>
      <c r="L74" s="82">
        <f t="shared" si="13"/>
        <v>0.095</v>
      </c>
      <c r="M74" s="82">
        <f t="shared" si="13"/>
        <v>0.3135</v>
      </c>
      <c r="N74" s="82">
        <f t="shared" si="13"/>
        <v>0.975</v>
      </c>
      <c r="O74" s="82">
        <f t="shared" si="13"/>
        <v>114</v>
      </c>
      <c r="P74" s="82">
        <f t="shared" si="13"/>
        <v>2.1100000000000003</v>
      </c>
      <c r="Q74" s="82">
        <f t="shared" si="13"/>
        <v>79</v>
      </c>
      <c r="R74" s="82">
        <f t="shared" si="13"/>
        <v>266.23</v>
      </c>
      <c r="S74" s="82">
        <f>S68+S73</f>
        <v>4.888799999999999</v>
      </c>
    </row>
    <row r="77" spans="18:19" ht="17.25">
      <c r="R77" s="166" t="s">
        <v>228</v>
      </c>
      <c r="S77" s="165">
        <f>S74+S58</f>
        <v>105.15065</v>
      </c>
    </row>
  </sheetData>
  <sheetProtection/>
  <mergeCells count="27">
    <mergeCell ref="S62:S66"/>
    <mergeCell ref="D3:D7"/>
    <mergeCell ref="D62:D66"/>
    <mergeCell ref="R62:R66"/>
    <mergeCell ref="G3:G7"/>
    <mergeCell ref="F3:F7"/>
    <mergeCell ref="E3:E7"/>
    <mergeCell ref="K3:K7"/>
    <mergeCell ref="G62:G66"/>
    <mergeCell ref="K62:K66"/>
    <mergeCell ref="L62:N66"/>
    <mergeCell ref="O62:P66"/>
    <mergeCell ref="S3:S7"/>
    <mergeCell ref="Q3:Q7"/>
    <mergeCell ref="Q62:Q66"/>
    <mergeCell ref="B62:B66"/>
    <mergeCell ref="C62:C66"/>
    <mergeCell ref="E62:E66"/>
    <mergeCell ref="F62:F66"/>
    <mergeCell ref="H62:J66"/>
    <mergeCell ref="B1:S1"/>
    <mergeCell ref="C3:C7"/>
    <mergeCell ref="B3:B7"/>
    <mergeCell ref="H3:J7"/>
    <mergeCell ref="O3:P7"/>
    <mergeCell ref="R3:R7"/>
    <mergeCell ref="L3:N7"/>
  </mergeCells>
  <printOptions/>
  <pageMargins left="0.31496062992125984" right="0.31496062992125984" top="0.35433070866141736" bottom="0.35433070866141736" header="0" footer="0"/>
  <pageSetup fitToHeight="2" horizontalDpi="600" verticalDpi="600" orientation="landscape" paperSize="9" scale="63" r:id="rId1"/>
  <rowBreaks count="1" manualBreakCount="1">
    <brk id="36" max="1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S89"/>
  <sheetViews>
    <sheetView view="pageBreakPreview" zoomScale="80" zoomScaleSheetLayoutView="80" zoomScalePageLayoutView="0" workbookViewId="0" topLeftCell="A1">
      <selection activeCell="L25" sqref="L25"/>
    </sheetView>
  </sheetViews>
  <sheetFormatPr defaultColWidth="9.140625" defaultRowHeight="15"/>
  <cols>
    <col min="1" max="1" width="4.57421875" style="0" customWidth="1"/>
    <col min="2" max="2" width="7.8515625" style="0" customWidth="1"/>
    <col min="3" max="3" width="22.8515625" style="0" bestFit="1" customWidth="1"/>
    <col min="4" max="4" width="35.28125" style="0" bestFit="1" customWidth="1"/>
    <col min="5" max="5" width="10.28125" style="0" bestFit="1" customWidth="1"/>
    <col min="6" max="6" width="9.28125" style="0" bestFit="1" customWidth="1"/>
    <col min="7" max="7" width="15.8515625" style="0" bestFit="1" customWidth="1"/>
    <col min="8" max="9" width="8.00390625" style="0" bestFit="1" customWidth="1"/>
    <col min="10" max="10" width="9.28125" style="0" bestFit="1" customWidth="1"/>
    <col min="11" max="11" width="18.140625" style="0" bestFit="1" customWidth="1"/>
    <col min="12" max="13" width="6.7109375" style="0" bestFit="1" customWidth="1"/>
    <col min="14" max="14" width="8.00390625" style="0" bestFit="1" customWidth="1"/>
    <col min="15" max="15" width="9.28125" style="0" bestFit="1" customWidth="1"/>
    <col min="16" max="16" width="9.57421875" style="0" customWidth="1"/>
    <col min="17" max="17" width="9.140625" style="203" bestFit="1" customWidth="1"/>
    <col min="18" max="18" width="12.28125" style="0" bestFit="1" customWidth="1"/>
    <col min="19" max="19" width="9.8515625" style="0" bestFit="1" customWidth="1"/>
  </cols>
  <sheetData>
    <row r="1" spans="1:19" ht="24">
      <c r="A1" s="99"/>
      <c r="B1" s="336" t="s">
        <v>154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99"/>
    </row>
    <row r="2" spans="1:19" ht="9.75" customHeight="1">
      <c r="A2" s="99"/>
      <c r="B2" s="43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70"/>
      <c r="R2" s="99"/>
      <c r="S2" s="99"/>
    </row>
    <row r="3" spans="1:19" ht="15" thickBo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170"/>
      <c r="R3" s="99"/>
      <c r="S3" s="99"/>
    </row>
    <row r="4" spans="1:19" ht="31.5" customHeight="1" thickBot="1">
      <c r="A4" s="99"/>
      <c r="B4" s="328" t="s">
        <v>1</v>
      </c>
      <c r="C4" s="328" t="s">
        <v>55</v>
      </c>
      <c r="D4" s="328" t="s">
        <v>56</v>
      </c>
      <c r="E4" s="328" t="s">
        <v>2</v>
      </c>
      <c r="F4" s="328" t="s">
        <v>3</v>
      </c>
      <c r="G4" s="328" t="s">
        <v>51</v>
      </c>
      <c r="H4" s="337" t="s">
        <v>52</v>
      </c>
      <c r="I4" s="343"/>
      <c r="J4" s="338"/>
      <c r="K4" s="328" t="s">
        <v>98</v>
      </c>
      <c r="L4" s="337" t="s">
        <v>53</v>
      </c>
      <c r="M4" s="343"/>
      <c r="N4" s="338"/>
      <c r="O4" s="337" t="s">
        <v>99</v>
      </c>
      <c r="P4" s="338"/>
      <c r="Q4" s="333" t="s">
        <v>229</v>
      </c>
      <c r="R4" s="337" t="s">
        <v>5</v>
      </c>
      <c r="S4" s="354" t="s">
        <v>50</v>
      </c>
    </row>
    <row r="5" spans="1:19" ht="15" thickBot="1">
      <c r="A5" s="99"/>
      <c r="B5" s="329"/>
      <c r="C5" s="329"/>
      <c r="D5" s="329"/>
      <c r="E5" s="329"/>
      <c r="F5" s="329"/>
      <c r="G5" s="329"/>
      <c r="H5" s="339"/>
      <c r="I5" s="344"/>
      <c r="J5" s="340"/>
      <c r="K5" s="329"/>
      <c r="L5" s="339"/>
      <c r="M5" s="344"/>
      <c r="N5" s="340"/>
      <c r="O5" s="339"/>
      <c r="P5" s="340"/>
      <c r="Q5" s="334"/>
      <c r="R5" s="339"/>
      <c r="S5" s="354"/>
    </row>
    <row r="6" spans="1:19" ht="15" thickBot="1">
      <c r="A6" s="99"/>
      <c r="B6" s="329"/>
      <c r="C6" s="329"/>
      <c r="D6" s="329"/>
      <c r="E6" s="329"/>
      <c r="F6" s="329"/>
      <c r="G6" s="329"/>
      <c r="H6" s="339"/>
      <c r="I6" s="344"/>
      <c r="J6" s="340"/>
      <c r="K6" s="329"/>
      <c r="L6" s="339"/>
      <c r="M6" s="344"/>
      <c r="N6" s="340"/>
      <c r="O6" s="339"/>
      <c r="P6" s="340"/>
      <c r="Q6" s="334"/>
      <c r="R6" s="339"/>
      <c r="S6" s="354"/>
    </row>
    <row r="7" spans="1:19" ht="15" thickBot="1">
      <c r="A7" s="99"/>
      <c r="B7" s="329"/>
      <c r="C7" s="329"/>
      <c r="D7" s="329"/>
      <c r="E7" s="329"/>
      <c r="F7" s="329"/>
      <c r="G7" s="329"/>
      <c r="H7" s="339"/>
      <c r="I7" s="344"/>
      <c r="J7" s="340"/>
      <c r="K7" s="329"/>
      <c r="L7" s="339"/>
      <c r="M7" s="344"/>
      <c r="N7" s="340"/>
      <c r="O7" s="339"/>
      <c r="P7" s="340"/>
      <c r="Q7" s="334"/>
      <c r="R7" s="339"/>
      <c r="S7" s="354"/>
    </row>
    <row r="8" spans="1:19" ht="15" thickBot="1">
      <c r="A8" s="99"/>
      <c r="B8" s="330"/>
      <c r="C8" s="330"/>
      <c r="D8" s="330"/>
      <c r="E8" s="330"/>
      <c r="F8" s="330"/>
      <c r="G8" s="330"/>
      <c r="H8" s="341"/>
      <c r="I8" s="345"/>
      <c r="J8" s="342"/>
      <c r="K8" s="330"/>
      <c r="L8" s="341"/>
      <c r="M8" s="345"/>
      <c r="N8" s="342"/>
      <c r="O8" s="341"/>
      <c r="P8" s="342"/>
      <c r="Q8" s="335"/>
      <c r="R8" s="341"/>
      <c r="S8" s="354"/>
    </row>
    <row r="9" spans="1:19" ht="15.75" thickBot="1">
      <c r="A9" s="99"/>
      <c r="B9" s="110"/>
      <c r="C9" s="109"/>
      <c r="D9" s="109"/>
      <c r="E9" s="109"/>
      <c r="F9" s="109"/>
      <c r="G9" s="109"/>
      <c r="H9" s="109" t="s">
        <v>6</v>
      </c>
      <c r="I9" s="109" t="s">
        <v>7</v>
      </c>
      <c r="J9" s="109" t="s">
        <v>8</v>
      </c>
      <c r="K9" s="109"/>
      <c r="L9" s="109" t="s">
        <v>9</v>
      </c>
      <c r="M9" s="109" t="s">
        <v>10</v>
      </c>
      <c r="N9" s="109" t="s">
        <v>11</v>
      </c>
      <c r="O9" s="109" t="s">
        <v>12</v>
      </c>
      <c r="P9" s="109" t="s">
        <v>13</v>
      </c>
      <c r="Q9" s="188"/>
      <c r="R9" s="108"/>
      <c r="S9" s="96"/>
    </row>
    <row r="10" spans="1:19" s="29" customFormat="1" ht="23.25" customHeight="1" thickBot="1">
      <c r="A10" s="102"/>
      <c r="B10" s="38"/>
      <c r="C10" s="5" t="s">
        <v>14</v>
      </c>
      <c r="D10" s="231" t="s">
        <v>349</v>
      </c>
      <c r="E10" s="241"/>
      <c r="F10" s="241"/>
      <c r="G10" s="49">
        <v>200</v>
      </c>
      <c r="H10" s="83">
        <f>H11+H12+H13+H14</f>
        <v>6.575</v>
      </c>
      <c r="I10" s="83">
        <f aca="true" t="shared" si="0" ref="I10:P10">I11+I12+I13+I14</f>
        <v>8.885</v>
      </c>
      <c r="J10" s="83">
        <f t="shared" si="0"/>
        <v>27.775</v>
      </c>
      <c r="K10" s="83">
        <f t="shared" si="0"/>
        <v>216.8</v>
      </c>
      <c r="L10" s="83">
        <f t="shared" si="0"/>
        <v>0.1395</v>
      </c>
      <c r="M10" s="83">
        <f t="shared" si="0"/>
        <v>0.21900000000000003</v>
      </c>
      <c r="N10" s="83">
        <f t="shared" si="0"/>
        <v>1.95</v>
      </c>
      <c r="O10" s="83">
        <f t="shared" si="0"/>
        <v>168.64999999999998</v>
      </c>
      <c r="P10" s="83">
        <f t="shared" si="0"/>
        <v>15.945</v>
      </c>
      <c r="Q10" s="189" t="s">
        <v>249</v>
      </c>
      <c r="R10" s="86">
        <f>R11+R12+R13+R14</f>
        <v>667.75</v>
      </c>
      <c r="S10" s="86">
        <f>S11+S12+S13+S14</f>
        <v>13.057500000000001</v>
      </c>
    </row>
    <row r="11" spans="1:19" ht="24" customHeight="1" thickBot="1">
      <c r="A11" s="99"/>
      <c r="B11" s="1"/>
      <c r="C11" s="3"/>
      <c r="D11" s="223" t="s">
        <v>35</v>
      </c>
      <c r="E11" s="248">
        <v>130</v>
      </c>
      <c r="F11" s="248">
        <v>130</v>
      </c>
      <c r="G11" s="30"/>
      <c r="H11" s="77">
        <v>3.64</v>
      </c>
      <c r="I11" s="77">
        <v>4.16</v>
      </c>
      <c r="J11" s="77">
        <v>6.11</v>
      </c>
      <c r="K11" s="77">
        <v>75.4</v>
      </c>
      <c r="L11" s="77">
        <v>0.052</v>
      </c>
      <c r="M11" s="77">
        <v>0.195</v>
      </c>
      <c r="N11" s="77">
        <v>1.95</v>
      </c>
      <c r="O11" s="77">
        <v>161.2</v>
      </c>
      <c r="P11" s="77">
        <v>0.26</v>
      </c>
      <c r="Q11" s="39"/>
      <c r="R11" s="72">
        <v>69.75</v>
      </c>
      <c r="S11" s="97">
        <f>(E11*R11)/1000</f>
        <v>9.0675</v>
      </c>
    </row>
    <row r="12" spans="1:19" ht="24" customHeight="1" thickBot="1">
      <c r="A12" s="99"/>
      <c r="B12" s="46"/>
      <c r="C12" s="47"/>
      <c r="D12" s="223" t="s">
        <v>81</v>
      </c>
      <c r="E12" s="238">
        <v>25</v>
      </c>
      <c r="F12" s="238">
        <v>25</v>
      </c>
      <c r="G12" s="282"/>
      <c r="H12" s="66">
        <v>2.9</v>
      </c>
      <c r="I12" s="66">
        <v>0.825</v>
      </c>
      <c r="J12" s="66">
        <v>16.625</v>
      </c>
      <c r="K12" s="66">
        <v>87</v>
      </c>
      <c r="L12" s="66">
        <v>0.07</v>
      </c>
      <c r="M12" s="66">
        <v>0.01</v>
      </c>
      <c r="N12" s="66"/>
      <c r="O12" s="66">
        <v>6.75</v>
      </c>
      <c r="P12" s="66">
        <v>0.675</v>
      </c>
      <c r="Q12" s="39"/>
      <c r="R12" s="72">
        <v>50</v>
      </c>
      <c r="S12" s="97">
        <f aca="true" t="shared" si="1" ref="S12:S67">(E12*R12)/1000</f>
        <v>1.25</v>
      </c>
    </row>
    <row r="13" spans="1:19" ht="24" customHeight="1" thickBot="1">
      <c r="A13" s="99"/>
      <c r="B13" s="46"/>
      <c r="C13" s="47"/>
      <c r="D13" s="223" t="s">
        <v>17</v>
      </c>
      <c r="E13" s="238">
        <v>5</v>
      </c>
      <c r="F13" s="238">
        <f>E13</f>
        <v>5</v>
      </c>
      <c r="G13" s="303"/>
      <c r="H13" s="66">
        <v>0.035</v>
      </c>
      <c r="I13" s="66">
        <v>3.9</v>
      </c>
      <c r="J13" s="66">
        <v>0.05</v>
      </c>
      <c r="K13" s="66">
        <v>35.45</v>
      </c>
      <c r="L13" s="66">
        <v>0.0075</v>
      </c>
      <c r="M13" s="66">
        <v>0.006</v>
      </c>
      <c r="N13" s="66"/>
      <c r="O13" s="66">
        <v>0.6</v>
      </c>
      <c r="P13" s="66">
        <v>0.01</v>
      </c>
      <c r="Q13" s="39"/>
      <c r="R13" s="72">
        <v>483</v>
      </c>
      <c r="S13" s="97">
        <f t="shared" si="1"/>
        <v>2.415</v>
      </c>
    </row>
    <row r="14" spans="1:19" s="4" customFormat="1" ht="24" customHeight="1" thickBot="1">
      <c r="A14" s="99"/>
      <c r="B14" s="65"/>
      <c r="C14" s="45"/>
      <c r="D14" s="223" t="s">
        <v>18</v>
      </c>
      <c r="E14" s="238">
        <v>5</v>
      </c>
      <c r="F14" s="238">
        <v>5</v>
      </c>
      <c r="G14" s="282"/>
      <c r="H14" s="66"/>
      <c r="I14" s="66"/>
      <c r="J14" s="66">
        <v>4.99</v>
      </c>
      <c r="K14" s="66">
        <v>18.95</v>
      </c>
      <c r="L14" s="66">
        <v>0.01</v>
      </c>
      <c r="M14" s="66">
        <v>0.008</v>
      </c>
      <c r="N14" s="66"/>
      <c r="O14" s="66">
        <v>0.1</v>
      </c>
      <c r="P14" s="66">
        <v>15</v>
      </c>
      <c r="Q14" s="39"/>
      <c r="R14" s="72">
        <v>65</v>
      </c>
      <c r="S14" s="97">
        <f t="shared" si="1"/>
        <v>0.325</v>
      </c>
    </row>
    <row r="15" spans="1:19" ht="24" customHeight="1" thickBot="1">
      <c r="A15" s="99"/>
      <c r="B15" s="38"/>
      <c r="C15" s="61"/>
      <c r="D15" s="233" t="s">
        <v>61</v>
      </c>
      <c r="E15" s="237"/>
      <c r="F15" s="237"/>
      <c r="G15" s="9">
        <v>200</v>
      </c>
      <c r="H15" s="53">
        <f aca="true" t="shared" si="2" ref="H15:P15">H16+H17</f>
        <v>0</v>
      </c>
      <c r="I15" s="53">
        <f t="shared" si="2"/>
        <v>0</v>
      </c>
      <c r="J15" s="53">
        <f t="shared" si="2"/>
        <v>14.97</v>
      </c>
      <c r="K15" s="53">
        <f t="shared" si="2"/>
        <v>56.85</v>
      </c>
      <c r="L15" s="53">
        <f t="shared" si="2"/>
        <v>0</v>
      </c>
      <c r="M15" s="53">
        <f t="shared" si="2"/>
        <v>0</v>
      </c>
      <c r="N15" s="53">
        <f t="shared" si="2"/>
        <v>0</v>
      </c>
      <c r="O15" s="53">
        <f t="shared" si="2"/>
        <v>0.3</v>
      </c>
      <c r="P15" s="53">
        <f t="shared" si="2"/>
        <v>0.045</v>
      </c>
      <c r="Q15" s="176" t="s">
        <v>248</v>
      </c>
      <c r="R15" s="68">
        <f>R16+R17</f>
        <v>495</v>
      </c>
      <c r="S15" s="68">
        <f>S16+S18+S17</f>
        <v>1.405</v>
      </c>
    </row>
    <row r="16" spans="1:19" ht="24" customHeight="1" thickBot="1">
      <c r="A16" s="99"/>
      <c r="B16" s="46"/>
      <c r="C16" s="47"/>
      <c r="D16" s="223" t="s">
        <v>74</v>
      </c>
      <c r="E16" s="238">
        <v>1</v>
      </c>
      <c r="F16" s="238">
        <v>1</v>
      </c>
      <c r="G16" s="282"/>
      <c r="H16" s="66"/>
      <c r="I16" s="66"/>
      <c r="J16" s="66"/>
      <c r="K16" s="66"/>
      <c r="L16" s="66"/>
      <c r="M16" s="66"/>
      <c r="N16" s="66"/>
      <c r="O16" s="66"/>
      <c r="P16" s="66"/>
      <c r="Q16" s="39"/>
      <c r="R16" s="75">
        <v>430</v>
      </c>
      <c r="S16" s="97">
        <f t="shared" si="1"/>
        <v>0.43</v>
      </c>
    </row>
    <row r="17" spans="1:19" ht="22.5" customHeight="1" thickBot="1">
      <c r="A17" s="99"/>
      <c r="B17" s="46"/>
      <c r="C17" s="47"/>
      <c r="D17" s="223" t="s">
        <v>18</v>
      </c>
      <c r="E17" s="238">
        <v>15</v>
      </c>
      <c r="F17" s="238">
        <v>15</v>
      </c>
      <c r="G17" s="282"/>
      <c r="H17" s="67"/>
      <c r="I17" s="67"/>
      <c r="J17" s="66">
        <v>14.97</v>
      </c>
      <c r="K17" s="66">
        <v>56.85</v>
      </c>
      <c r="L17" s="66"/>
      <c r="M17" s="66"/>
      <c r="N17" s="66"/>
      <c r="O17" s="66">
        <v>0.3</v>
      </c>
      <c r="P17" s="66">
        <v>0.045</v>
      </c>
      <c r="Q17" s="39"/>
      <c r="R17" s="75">
        <v>65</v>
      </c>
      <c r="S17" s="97">
        <f t="shared" si="1"/>
        <v>0.975</v>
      </c>
    </row>
    <row r="18" spans="1:19" ht="0.75" customHeight="1" hidden="1" thickBot="1">
      <c r="A18" s="99"/>
      <c r="B18" s="46"/>
      <c r="C18" s="47"/>
      <c r="D18" s="223"/>
      <c r="E18" s="238"/>
      <c r="F18" s="238"/>
      <c r="G18" s="10"/>
      <c r="H18" s="66"/>
      <c r="I18" s="66"/>
      <c r="J18" s="66"/>
      <c r="K18" s="66"/>
      <c r="L18" s="66"/>
      <c r="M18" s="66"/>
      <c r="N18" s="66"/>
      <c r="O18" s="66"/>
      <c r="P18" s="66"/>
      <c r="Q18" s="39"/>
      <c r="R18" s="72"/>
      <c r="S18" s="97">
        <f t="shared" si="1"/>
        <v>0</v>
      </c>
    </row>
    <row r="19" spans="1:19" s="4" customFormat="1" ht="40.5" customHeight="1" thickBot="1">
      <c r="A19" s="99"/>
      <c r="B19" s="38"/>
      <c r="C19" s="8"/>
      <c r="D19" s="233" t="s">
        <v>212</v>
      </c>
      <c r="E19" s="237"/>
      <c r="F19" s="237"/>
      <c r="G19" s="9">
        <v>37</v>
      </c>
      <c r="H19" s="53">
        <f>H20+H21</f>
        <v>2.415</v>
      </c>
      <c r="I19" s="53">
        <f aca="true" t="shared" si="3" ref="I19:P19">I20+I21</f>
        <v>5.24</v>
      </c>
      <c r="J19" s="53">
        <f t="shared" si="3"/>
        <v>16.27</v>
      </c>
      <c r="K19" s="53">
        <f t="shared" si="3"/>
        <v>116.39999999999999</v>
      </c>
      <c r="L19" s="53">
        <f t="shared" si="3"/>
        <v>0.13</v>
      </c>
      <c r="M19" s="53">
        <f t="shared" si="3"/>
        <v>0.46900000000000003</v>
      </c>
      <c r="N19" s="53">
        <f t="shared" si="3"/>
        <v>0</v>
      </c>
      <c r="O19" s="53">
        <f t="shared" si="3"/>
        <v>6.168</v>
      </c>
      <c r="P19" s="53">
        <f t="shared" si="3"/>
        <v>0.6639999999999999</v>
      </c>
      <c r="Q19" s="176" t="s">
        <v>231</v>
      </c>
      <c r="R19" s="68">
        <f>R20+R21</f>
        <v>1211.61</v>
      </c>
      <c r="S19" s="68">
        <f>S20+S21</f>
        <v>11.048300000000001</v>
      </c>
    </row>
    <row r="20" spans="1:19" ht="24" customHeight="1" thickBot="1">
      <c r="A20" s="99"/>
      <c r="B20" s="46"/>
      <c r="C20" s="47"/>
      <c r="D20" s="223" t="s">
        <v>90</v>
      </c>
      <c r="E20" s="238">
        <v>30</v>
      </c>
      <c r="F20" s="238">
        <v>30</v>
      </c>
      <c r="G20" s="10"/>
      <c r="H20" s="66">
        <v>2.31</v>
      </c>
      <c r="I20" s="66">
        <v>0.9</v>
      </c>
      <c r="J20" s="66">
        <v>14.94</v>
      </c>
      <c r="K20" s="66">
        <v>71.6</v>
      </c>
      <c r="L20" s="66">
        <v>0.081</v>
      </c>
      <c r="M20" s="66">
        <v>0.009</v>
      </c>
      <c r="N20" s="66"/>
      <c r="O20" s="66">
        <v>6</v>
      </c>
      <c r="P20" s="66">
        <v>0.594</v>
      </c>
      <c r="Q20" s="39"/>
      <c r="R20" s="72">
        <v>111.61</v>
      </c>
      <c r="S20" s="97">
        <f t="shared" si="1"/>
        <v>3.3483</v>
      </c>
    </row>
    <row r="21" spans="1:19" ht="24" customHeight="1" thickBot="1">
      <c r="A21" s="99"/>
      <c r="B21" s="1"/>
      <c r="C21" s="3"/>
      <c r="D21" s="223" t="s">
        <v>168</v>
      </c>
      <c r="E21" s="238">
        <v>7</v>
      </c>
      <c r="F21" s="238">
        <v>7</v>
      </c>
      <c r="G21" s="10"/>
      <c r="H21" s="66">
        <v>0.105</v>
      </c>
      <c r="I21" s="66">
        <v>4.34</v>
      </c>
      <c r="J21" s="66">
        <v>1.33</v>
      </c>
      <c r="K21" s="66">
        <v>44.8</v>
      </c>
      <c r="L21" s="66">
        <v>0.049</v>
      </c>
      <c r="M21" s="66">
        <v>0.46</v>
      </c>
      <c r="N21" s="66"/>
      <c r="O21" s="66">
        <v>0.168</v>
      </c>
      <c r="P21" s="66">
        <v>0.07</v>
      </c>
      <c r="Q21" s="39"/>
      <c r="R21" s="72">
        <v>1100</v>
      </c>
      <c r="S21" s="97">
        <f t="shared" si="1"/>
        <v>7.7</v>
      </c>
    </row>
    <row r="22" spans="1:19" s="4" customFormat="1" ht="24" customHeight="1" thickBot="1">
      <c r="A22" s="99"/>
      <c r="B22" s="38"/>
      <c r="C22" s="5" t="s">
        <v>24</v>
      </c>
      <c r="D22" s="231" t="s">
        <v>25</v>
      </c>
      <c r="E22" s="250">
        <v>100</v>
      </c>
      <c r="F22" s="250">
        <v>100</v>
      </c>
      <c r="G22" s="49">
        <v>100</v>
      </c>
      <c r="H22" s="83">
        <v>0.5</v>
      </c>
      <c r="I22" s="83"/>
      <c r="J22" s="83">
        <v>9.1</v>
      </c>
      <c r="K22" s="83">
        <v>38</v>
      </c>
      <c r="L22" s="83">
        <v>0.01</v>
      </c>
      <c r="M22" s="83">
        <v>0.03</v>
      </c>
      <c r="N22" s="83">
        <v>10</v>
      </c>
      <c r="O22" s="83">
        <v>20</v>
      </c>
      <c r="P22" s="83">
        <v>0.3</v>
      </c>
      <c r="Q22" s="189" t="s">
        <v>298</v>
      </c>
      <c r="R22" s="86">
        <v>65</v>
      </c>
      <c r="S22" s="98">
        <f t="shared" si="1"/>
        <v>6.5</v>
      </c>
    </row>
    <row r="23" spans="1:19" s="4" customFormat="1" ht="38.25" customHeight="1" thickBot="1">
      <c r="A23" s="99"/>
      <c r="B23" s="38"/>
      <c r="C23" s="5" t="s">
        <v>26</v>
      </c>
      <c r="D23" s="231" t="s">
        <v>393</v>
      </c>
      <c r="E23" s="250"/>
      <c r="F23" s="250"/>
      <c r="G23" s="49">
        <v>44</v>
      </c>
      <c r="H23" s="83">
        <f>H24+H25+H26</f>
        <v>0.57</v>
      </c>
      <c r="I23" s="83">
        <f aca="true" t="shared" si="4" ref="I23:P23">I24+I25+I26</f>
        <v>5.055</v>
      </c>
      <c r="J23" s="83">
        <f t="shared" si="4"/>
        <v>3.4720000000000004</v>
      </c>
      <c r="K23" s="83">
        <f t="shared" si="4"/>
        <v>59.89</v>
      </c>
      <c r="L23" s="83">
        <f t="shared" si="4"/>
        <v>0.0198</v>
      </c>
      <c r="M23" s="83">
        <f t="shared" si="4"/>
        <v>0.022</v>
      </c>
      <c r="N23" s="83">
        <f t="shared" si="4"/>
        <v>1.28</v>
      </c>
      <c r="O23" s="83">
        <f t="shared" si="4"/>
        <v>16.32</v>
      </c>
      <c r="P23" s="83">
        <f t="shared" si="4"/>
        <v>0.224</v>
      </c>
      <c r="Q23" s="189" t="s">
        <v>371</v>
      </c>
      <c r="R23" s="86">
        <f>R24+R25+R26</f>
        <v>364</v>
      </c>
      <c r="S23" s="86">
        <f>S24+S25+S26</f>
        <v>3.835</v>
      </c>
    </row>
    <row r="24" spans="1:19" ht="24" customHeight="1" thickBot="1">
      <c r="A24" s="99"/>
      <c r="B24" s="46"/>
      <c r="C24" s="47"/>
      <c r="D24" s="223" t="s">
        <v>65</v>
      </c>
      <c r="E24" s="238">
        <v>40</v>
      </c>
      <c r="F24" s="238">
        <v>32</v>
      </c>
      <c r="G24" s="10"/>
      <c r="H24" s="66">
        <v>0.416</v>
      </c>
      <c r="I24" s="66">
        <v>0.032</v>
      </c>
      <c r="J24" s="66">
        <v>2.688</v>
      </c>
      <c r="K24" s="66">
        <v>10.88</v>
      </c>
      <c r="L24" s="66">
        <v>0.0198</v>
      </c>
      <c r="M24" s="66">
        <v>0.022</v>
      </c>
      <c r="N24" s="66">
        <v>1.28</v>
      </c>
      <c r="O24" s="66">
        <v>16.32</v>
      </c>
      <c r="P24" s="66">
        <v>0.224</v>
      </c>
      <c r="Q24" s="39"/>
      <c r="R24" s="72">
        <v>29</v>
      </c>
      <c r="S24" s="97">
        <f t="shared" si="1"/>
        <v>1.16</v>
      </c>
    </row>
    <row r="25" spans="1:19" ht="24" customHeight="1" thickBot="1">
      <c r="A25" s="99"/>
      <c r="B25" s="46"/>
      <c r="C25" s="47"/>
      <c r="D25" s="223" t="s">
        <v>157</v>
      </c>
      <c r="E25" s="238">
        <v>10</v>
      </c>
      <c r="F25" s="238">
        <v>7</v>
      </c>
      <c r="G25" s="10"/>
      <c r="H25" s="66">
        <v>0.154</v>
      </c>
      <c r="I25" s="66">
        <v>0.028</v>
      </c>
      <c r="J25" s="66">
        <v>0.784</v>
      </c>
      <c r="K25" s="66">
        <v>4.06</v>
      </c>
      <c r="L25" s="66"/>
      <c r="M25" s="66"/>
      <c r="N25" s="66"/>
      <c r="O25" s="66"/>
      <c r="P25" s="66"/>
      <c r="Q25" s="39"/>
      <c r="R25" s="72">
        <v>200</v>
      </c>
      <c r="S25" s="97">
        <f t="shared" si="1"/>
        <v>2</v>
      </c>
    </row>
    <row r="26" spans="1:19" ht="24" customHeight="1" thickBot="1">
      <c r="A26" s="99"/>
      <c r="B26" s="46"/>
      <c r="C26" s="47"/>
      <c r="D26" s="223" t="s">
        <v>28</v>
      </c>
      <c r="E26" s="238">
        <v>5</v>
      </c>
      <c r="F26" s="238">
        <v>5</v>
      </c>
      <c r="G26" s="10"/>
      <c r="H26" s="66"/>
      <c r="I26" s="66">
        <v>4.995</v>
      </c>
      <c r="J26" s="66"/>
      <c r="K26" s="66">
        <v>44.95</v>
      </c>
      <c r="L26" s="66"/>
      <c r="M26" s="66"/>
      <c r="N26" s="66"/>
      <c r="O26" s="66"/>
      <c r="P26" s="66"/>
      <c r="Q26" s="39"/>
      <c r="R26" s="72">
        <v>135</v>
      </c>
      <c r="S26" s="97">
        <f t="shared" si="1"/>
        <v>0.675</v>
      </c>
    </row>
    <row r="27" spans="1:19" ht="24" customHeight="1" thickBot="1">
      <c r="A27" s="99"/>
      <c r="B27" s="38"/>
      <c r="C27" s="61"/>
      <c r="D27" s="233" t="s">
        <v>369</v>
      </c>
      <c r="E27" s="237"/>
      <c r="F27" s="237"/>
      <c r="G27" s="9">
        <v>250</v>
      </c>
      <c r="H27" s="53">
        <f aca="true" t="shared" si="5" ref="H27:P27">H28+H29+H30+H31+H32+H33+H34+H35</f>
        <v>8.903</v>
      </c>
      <c r="I27" s="53">
        <f t="shared" si="5"/>
        <v>12.415999999999999</v>
      </c>
      <c r="J27" s="53">
        <f t="shared" si="5"/>
        <v>9.018</v>
      </c>
      <c r="K27" s="53">
        <f>SUM(K28:K37)</f>
        <v>173.887</v>
      </c>
      <c r="L27" s="53">
        <f t="shared" si="5"/>
        <v>0.29129999999999995</v>
      </c>
      <c r="M27" s="53">
        <f t="shared" si="5"/>
        <v>0.4637</v>
      </c>
      <c r="N27" s="53">
        <f t="shared" si="5"/>
        <v>0.33699999999999997</v>
      </c>
      <c r="O27" s="53">
        <f t="shared" si="5"/>
        <v>29.639999999999997</v>
      </c>
      <c r="P27" s="53">
        <f t="shared" si="5"/>
        <v>8.462000000000002</v>
      </c>
      <c r="Q27" s="176" t="s">
        <v>348</v>
      </c>
      <c r="R27" s="68">
        <f>R28+R29+R30+R31+R32+R33+R34+R35+R37+R36</f>
        <v>1985.6</v>
      </c>
      <c r="S27" s="68">
        <f>S28+S29+S30+S31+S32+S33+S34+S35+S37+S36</f>
        <v>16.356499999999997</v>
      </c>
    </row>
    <row r="28" spans="1:19" ht="24" customHeight="1" thickBot="1">
      <c r="A28" s="99"/>
      <c r="B28" s="46"/>
      <c r="C28" s="47"/>
      <c r="D28" s="223" t="s">
        <v>87</v>
      </c>
      <c r="E28" s="296">
        <v>24</v>
      </c>
      <c r="F28" s="296">
        <v>24</v>
      </c>
      <c r="G28" s="277"/>
      <c r="H28" s="273">
        <v>4.368</v>
      </c>
      <c r="I28" s="273">
        <v>4.416</v>
      </c>
      <c r="J28" s="273">
        <v>0.168</v>
      </c>
      <c r="K28" s="273">
        <v>57.84</v>
      </c>
      <c r="L28" s="273">
        <v>0.019</v>
      </c>
      <c r="M28" s="273">
        <v>0.036</v>
      </c>
      <c r="N28" s="273">
        <v>0</v>
      </c>
      <c r="O28" s="273">
        <v>4.08</v>
      </c>
      <c r="P28" s="273">
        <v>0.384</v>
      </c>
      <c r="Q28" s="39"/>
      <c r="R28" s="72">
        <v>174.8</v>
      </c>
      <c r="S28" s="97">
        <f t="shared" si="1"/>
        <v>4.195200000000001</v>
      </c>
    </row>
    <row r="29" spans="1:19" ht="24" customHeight="1" thickBot="1">
      <c r="A29" s="99"/>
      <c r="B29" s="46"/>
      <c r="C29" s="47"/>
      <c r="D29" s="223" t="s">
        <v>17</v>
      </c>
      <c r="E29" s="238">
        <v>5</v>
      </c>
      <c r="F29" s="238">
        <f>E29</f>
        <v>5</v>
      </c>
      <c r="G29" s="303"/>
      <c r="H29" s="66">
        <v>0.035</v>
      </c>
      <c r="I29" s="66">
        <v>3.9</v>
      </c>
      <c r="J29" s="66">
        <v>0.05</v>
      </c>
      <c r="K29" s="66">
        <v>35.45</v>
      </c>
      <c r="L29" s="66">
        <v>0.0075</v>
      </c>
      <c r="M29" s="66">
        <v>0.006</v>
      </c>
      <c r="N29" s="66"/>
      <c r="O29" s="66">
        <v>0.6</v>
      </c>
      <c r="P29" s="66">
        <v>0.01</v>
      </c>
      <c r="Q29" s="39"/>
      <c r="R29" s="72">
        <v>483</v>
      </c>
      <c r="S29" s="97">
        <f t="shared" si="1"/>
        <v>2.415</v>
      </c>
    </row>
    <row r="30" spans="1:19" ht="24" customHeight="1" thickBot="1">
      <c r="A30" s="99"/>
      <c r="B30" s="46"/>
      <c r="C30" s="47"/>
      <c r="D30" s="223" t="s">
        <v>66</v>
      </c>
      <c r="E30" s="238">
        <v>50</v>
      </c>
      <c r="F30" s="238">
        <v>30</v>
      </c>
      <c r="G30" s="10"/>
      <c r="H30" s="66">
        <v>0.6</v>
      </c>
      <c r="I30" s="66">
        <v>0.12</v>
      </c>
      <c r="J30" s="66">
        <v>5.34</v>
      </c>
      <c r="K30" s="66">
        <v>24</v>
      </c>
      <c r="L30" s="66">
        <v>0.03</v>
      </c>
      <c r="M30" s="66">
        <v>0.021</v>
      </c>
      <c r="N30" s="66"/>
      <c r="O30" s="66">
        <v>3</v>
      </c>
      <c r="P30" s="66">
        <v>0.27</v>
      </c>
      <c r="Q30" s="39"/>
      <c r="R30" s="72">
        <v>21</v>
      </c>
      <c r="S30" s="97">
        <f t="shared" si="1"/>
        <v>1.05</v>
      </c>
    </row>
    <row r="31" spans="1:19" ht="24" customHeight="1" thickBot="1">
      <c r="A31" s="99"/>
      <c r="B31" s="46"/>
      <c r="C31" s="47"/>
      <c r="D31" s="223" t="s">
        <v>197</v>
      </c>
      <c r="E31" s="238">
        <v>10</v>
      </c>
      <c r="F31" s="238">
        <v>8</v>
      </c>
      <c r="G31" s="10"/>
      <c r="H31" s="66">
        <v>0.072</v>
      </c>
      <c r="I31" s="66">
        <v>0.016</v>
      </c>
      <c r="J31" s="66">
        <v>2.4</v>
      </c>
      <c r="K31" s="66">
        <v>1.992</v>
      </c>
      <c r="L31" s="66">
        <v>0.216</v>
      </c>
      <c r="M31" s="66">
        <v>0.264</v>
      </c>
      <c r="N31" s="66">
        <v>0.176</v>
      </c>
      <c r="O31" s="66">
        <v>0.32</v>
      </c>
      <c r="P31" s="66">
        <v>7.12</v>
      </c>
      <c r="Q31" s="39"/>
      <c r="R31" s="72">
        <v>355</v>
      </c>
      <c r="S31" s="97">
        <f t="shared" si="1"/>
        <v>3.55</v>
      </c>
    </row>
    <row r="32" spans="1:19" ht="24" customHeight="1" thickBot="1">
      <c r="A32" s="99"/>
      <c r="B32" s="46"/>
      <c r="C32" s="47"/>
      <c r="D32" s="223" t="s">
        <v>43</v>
      </c>
      <c r="E32" s="238">
        <v>0.5</v>
      </c>
      <c r="F32" s="238">
        <v>0.5</v>
      </c>
      <c r="G32" s="10"/>
      <c r="H32" s="66">
        <v>3.048</v>
      </c>
      <c r="I32" s="66">
        <v>2.76</v>
      </c>
      <c r="J32" s="66">
        <v>0.168</v>
      </c>
      <c r="K32" s="66">
        <v>37.68</v>
      </c>
      <c r="L32" s="66">
        <v>0.0168</v>
      </c>
      <c r="M32" s="66">
        <v>0.105</v>
      </c>
      <c r="N32" s="66"/>
      <c r="O32" s="66">
        <v>13.2</v>
      </c>
      <c r="P32" s="66">
        <v>0.6</v>
      </c>
      <c r="Q32" s="39"/>
      <c r="R32" s="72">
        <v>6.25</v>
      </c>
      <c r="S32" s="97">
        <f>(E32*R32)</f>
        <v>3.125</v>
      </c>
    </row>
    <row r="33" spans="1:19" ht="24" customHeight="1" thickBot="1">
      <c r="A33" s="99"/>
      <c r="B33" s="46"/>
      <c r="C33" s="47"/>
      <c r="D33" s="223" t="s">
        <v>67</v>
      </c>
      <c r="E33" s="238">
        <v>5</v>
      </c>
      <c r="F33" s="238">
        <v>4</v>
      </c>
      <c r="G33" s="10"/>
      <c r="H33" s="66">
        <v>0.56</v>
      </c>
      <c r="I33" s="66"/>
      <c r="J33" s="66">
        <v>0.364</v>
      </c>
      <c r="K33" s="66">
        <v>1.64</v>
      </c>
      <c r="L33" s="66"/>
      <c r="M33" s="66">
        <v>0.028</v>
      </c>
      <c r="N33" s="66">
        <v>0.001</v>
      </c>
      <c r="O33" s="66">
        <v>1.24</v>
      </c>
      <c r="P33" s="66">
        <v>0.032</v>
      </c>
      <c r="Q33" s="39"/>
      <c r="R33" s="72">
        <v>25</v>
      </c>
      <c r="S33" s="97">
        <f t="shared" si="1"/>
        <v>0.125</v>
      </c>
    </row>
    <row r="34" spans="1:19" s="4" customFormat="1" ht="24" customHeight="1" thickBot="1">
      <c r="A34" s="99"/>
      <c r="B34" s="65"/>
      <c r="C34" s="45"/>
      <c r="D34" s="223" t="s">
        <v>65</v>
      </c>
      <c r="E34" s="238">
        <v>5</v>
      </c>
      <c r="F34" s="238">
        <v>4</v>
      </c>
      <c r="G34" s="10"/>
      <c r="H34" s="66">
        <v>0.052</v>
      </c>
      <c r="I34" s="66">
        <v>0.004</v>
      </c>
      <c r="J34" s="66">
        <v>0.336</v>
      </c>
      <c r="K34" s="66">
        <v>1.36</v>
      </c>
      <c r="L34" s="66">
        <v>0.002</v>
      </c>
      <c r="M34" s="66">
        <v>0.003</v>
      </c>
      <c r="N34" s="66">
        <v>0.16</v>
      </c>
      <c r="O34" s="66">
        <v>2.04</v>
      </c>
      <c r="P34" s="66">
        <v>0.028</v>
      </c>
      <c r="Q34" s="39"/>
      <c r="R34" s="72">
        <v>29</v>
      </c>
      <c r="S34" s="97">
        <f t="shared" si="1"/>
        <v>0.145</v>
      </c>
    </row>
    <row r="35" spans="1:19" ht="24" customHeight="1" thickBot="1">
      <c r="A35" s="99"/>
      <c r="B35" s="46"/>
      <c r="C35" s="47"/>
      <c r="D35" s="223" t="s">
        <v>69</v>
      </c>
      <c r="E35" s="238">
        <v>6</v>
      </c>
      <c r="F35" s="238">
        <v>6</v>
      </c>
      <c r="G35" s="10"/>
      <c r="H35" s="66">
        <v>0.168</v>
      </c>
      <c r="I35" s="66">
        <v>1.2</v>
      </c>
      <c r="J35" s="66">
        <v>0.192</v>
      </c>
      <c r="K35" s="66">
        <v>12.36</v>
      </c>
      <c r="L35" s="66"/>
      <c r="M35" s="66">
        <v>0.0007</v>
      </c>
      <c r="N35" s="66"/>
      <c r="O35" s="66">
        <v>5.16</v>
      </c>
      <c r="P35" s="66">
        <v>0.018</v>
      </c>
      <c r="Q35" s="39"/>
      <c r="R35" s="72">
        <v>218.55</v>
      </c>
      <c r="S35" s="97">
        <f t="shared" si="1"/>
        <v>1.3113000000000001</v>
      </c>
    </row>
    <row r="36" spans="1:19" ht="24" customHeight="1" thickBot="1">
      <c r="A36" s="99"/>
      <c r="B36" s="46"/>
      <c r="C36" s="47"/>
      <c r="D36" s="223" t="s">
        <v>214</v>
      </c>
      <c r="E36" s="238">
        <v>0.5</v>
      </c>
      <c r="F36" s="238">
        <v>0.5</v>
      </c>
      <c r="G36" s="10"/>
      <c r="H36" s="66">
        <v>0.038</v>
      </c>
      <c r="I36" s="66">
        <v>0.042</v>
      </c>
      <c r="J36" s="66">
        <v>0.24</v>
      </c>
      <c r="K36" s="66">
        <v>1.565</v>
      </c>
      <c r="L36" s="66"/>
      <c r="M36" s="66"/>
      <c r="N36" s="66"/>
      <c r="O36" s="66"/>
      <c r="P36" s="66"/>
      <c r="Q36" s="39"/>
      <c r="R36" s="72">
        <v>650</v>
      </c>
      <c r="S36" s="150">
        <f t="shared" si="1"/>
        <v>0.325</v>
      </c>
    </row>
    <row r="37" spans="1:19" ht="24" customHeight="1" thickBot="1">
      <c r="A37" s="99"/>
      <c r="B37" s="46"/>
      <c r="C37" s="47"/>
      <c r="D37" s="223" t="s">
        <v>100</v>
      </c>
      <c r="E37" s="238">
        <v>5</v>
      </c>
      <c r="F37" s="238">
        <v>5</v>
      </c>
      <c r="G37" s="10"/>
      <c r="H37" s="66"/>
      <c r="I37" s="66"/>
      <c r="J37" s="66"/>
      <c r="K37" s="66"/>
      <c r="L37" s="66"/>
      <c r="M37" s="66"/>
      <c r="N37" s="66"/>
      <c r="O37" s="66">
        <v>1.2</v>
      </c>
      <c r="P37" s="66">
        <v>0.0165</v>
      </c>
      <c r="Q37" s="39"/>
      <c r="R37" s="72">
        <v>23</v>
      </c>
      <c r="S37" s="150">
        <f t="shared" si="1"/>
        <v>0.115</v>
      </c>
    </row>
    <row r="38" spans="1:19" ht="24" customHeight="1" thickBot="1">
      <c r="A38" s="99"/>
      <c r="B38" s="38"/>
      <c r="C38" s="61"/>
      <c r="D38" s="233" t="s">
        <v>351</v>
      </c>
      <c r="E38" s="237"/>
      <c r="F38" s="237"/>
      <c r="G38" s="9">
        <v>120</v>
      </c>
      <c r="H38" s="53">
        <f>H39+H40+H41+H42+H43+H44+H45+H46</f>
        <v>20.199</v>
      </c>
      <c r="I38" s="53">
        <f aca="true" t="shared" si="6" ref="I38:P38">I39+I40+I41+I42+I43+I44+I45+I46</f>
        <v>19.415</v>
      </c>
      <c r="J38" s="53">
        <f t="shared" si="6"/>
        <v>16.317</v>
      </c>
      <c r="K38" s="53">
        <f t="shared" si="6"/>
        <v>321.59999999999997</v>
      </c>
      <c r="L38" s="53">
        <f t="shared" si="6"/>
        <v>0.1533</v>
      </c>
      <c r="M38" s="53">
        <f t="shared" si="6"/>
        <v>0.2503</v>
      </c>
      <c r="N38" s="53">
        <f t="shared" si="6"/>
        <v>0.36</v>
      </c>
      <c r="O38" s="53">
        <f t="shared" si="6"/>
        <v>33.75</v>
      </c>
      <c r="P38" s="53">
        <f t="shared" si="6"/>
        <v>2.721</v>
      </c>
      <c r="Q38" s="176" t="s">
        <v>350</v>
      </c>
      <c r="R38" s="68">
        <f>R39+R40+R41+R42+R43+R44+R45+R46</f>
        <v>1480.6599999999999</v>
      </c>
      <c r="S38" s="68">
        <f>S39+S40+S41+S42+S43+S44+S45+S46</f>
        <v>22.6421</v>
      </c>
    </row>
    <row r="39" spans="1:19" ht="24" customHeight="1" thickBot="1">
      <c r="A39" s="99"/>
      <c r="B39" s="46"/>
      <c r="C39" s="47"/>
      <c r="D39" s="223" t="s">
        <v>87</v>
      </c>
      <c r="E39" s="238">
        <v>75</v>
      </c>
      <c r="F39" s="238">
        <v>75</v>
      </c>
      <c r="G39" s="10"/>
      <c r="H39" s="66">
        <v>13.65</v>
      </c>
      <c r="I39" s="66">
        <v>13.8</v>
      </c>
      <c r="J39" s="66">
        <v>0.525</v>
      </c>
      <c r="K39" s="66">
        <v>180.75</v>
      </c>
      <c r="L39" s="66">
        <v>0.0525</v>
      </c>
      <c r="M39" s="66">
        <v>0.1125</v>
      </c>
      <c r="N39" s="66"/>
      <c r="O39" s="66">
        <v>12.75</v>
      </c>
      <c r="P39" s="66">
        <v>1.2</v>
      </c>
      <c r="Q39" s="39"/>
      <c r="R39" s="72">
        <v>174.8</v>
      </c>
      <c r="S39" s="97">
        <f t="shared" si="1"/>
        <v>13.11</v>
      </c>
    </row>
    <row r="40" spans="1:19" ht="24" customHeight="1" thickBot="1">
      <c r="A40" s="99"/>
      <c r="B40" s="46"/>
      <c r="C40" s="47"/>
      <c r="D40" s="223" t="s">
        <v>102</v>
      </c>
      <c r="E40" s="238">
        <v>5</v>
      </c>
      <c r="F40" s="238">
        <v>5</v>
      </c>
      <c r="G40" s="10"/>
      <c r="H40" s="66">
        <v>0.93</v>
      </c>
      <c r="I40" s="66">
        <v>0.8</v>
      </c>
      <c r="J40" s="66"/>
      <c r="K40" s="66">
        <v>10.9</v>
      </c>
      <c r="L40" s="66">
        <v>0.002</v>
      </c>
      <c r="M40" s="66">
        <v>0.003</v>
      </c>
      <c r="N40" s="66"/>
      <c r="O40" s="66">
        <v>1.05</v>
      </c>
      <c r="P40" s="66">
        <v>0.45</v>
      </c>
      <c r="Q40" s="39"/>
      <c r="R40" s="72">
        <v>600</v>
      </c>
      <c r="S40" s="97">
        <f t="shared" si="1"/>
        <v>3</v>
      </c>
    </row>
    <row r="41" spans="1:19" ht="24" customHeight="1" thickBot="1">
      <c r="A41" s="99"/>
      <c r="B41" s="46"/>
      <c r="C41" s="47"/>
      <c r="D41" s="223" t="s">
        <v>23</v>
      </c>
      <c r="E41" s="238">
        <v>10</v>
      </c>
      <c r="F41" s="238">
        <v>10</v>
      </c>
      <c r="G41" s="10"/>
      <c r="H41" s="66">
        <v>0.77</v>
      </c>
      <c r="I41" s="66">
        <v>0.3</v>
      </c>
      <c r="J41" s="66">
        <v>4.98</v>
      </c>
      <c r="K41" s="66">
        <v>26.2</v>
      </c>
      <c r="L41" s="66">
        <v>0.027</v>
      </c>
      <c r="M41" s="66">
        <v>0.003</v>
      </c>
      <c r="N41" s="66"/>
      <c r="O41" s="66">
        <v>2.06</v>
      </c>
      <c r="P41" s="66">
        <v>0.198</v>
      </c>
      <c r="Q41" s="39"/>
      <c r="R41" s="72">
        <v>111.61</v>
      </c>
      <c r="S41" s="97">
        <f t="shared" si="1"/>
        <v>1.1160999999999999</v>
      </c>
    </row>
    <row r="42" spans="1:19" ht="24" customHeight="1" thickBot="1">
      <c r="A42" s="99"/>
      <c r="B42" s="46"/>
      <c r="C42" s="47"/>
      <c r="D42" s="223" t="s">
        <v>67</v>
      </c>
      <c r="E42" s="238">
        <v>5</v>
      </c>
      <c r="F42" s="238">
        <v>4</v>
      </c>
      <c r="G42" s="10"/>
      <c r="H42" s="66">
        <v>0.056</v>
      </c>
      <c r="I42" s="66"/>
      <c r="J42" s="66">
        <v>0.364</v>
      </c>
      <c r="K42" s="66">
        <v>1.64</v>
      </c>
      <c r="L42" s="66"/>
      <c r="M42" s="66">
        <v>0.0008</v>
      </c>
      <c r="N42" s="66">
        <v>0.36</v>
      </c>
      <c r="O42" s="66">
        <v>1.24</v>
      </c>
      <c r="P42" s="66">
        <v>0.032</v>
      </c>
      <c r="Q42" s="39"/>
      <c r="R42" s="72">
        <v>25</v>
      </c>
      <c r="S42" s="97">
        <f t="shared" si="1"/>
        <v>0.125</v>
      </c>
    </row>
    <row r="43" spans="1:19" ht="24" customHeight="1" thickBot="1">
      <c r="A43" s="99"/>
      <c r="B43" s="46"/>
      <c r="C43" s="47"/>
      <c r="D43" s="223" t="s">
        <v>17</v>
      </c>
      <c r="E43" s="238">
        <v>2</v>
      </c>
      <c r="F43" s="238">
        <v>2</v>
      </c>
      <c r="G43" s="10"/>
      <c r="H43" s="66">
        <v>0.14</v>
      </c>
      <c r="I43" s="66">
        <v>1.56</v>
      </c>
      <c r="J43" s="66">
        <v>0.02</v>
      </c>
      <c r="K43" s="66">
        <v>14.18</v>
      </c>
      <c r="L43" s="66">
        <v>0.03</v>
      </c>
      <c r="M43" s="66">
        <v>0.02</v>
      </c>
      <c r="N43" s="66"/>
      <c r="O43" s="66">
        <v>0.6</v>
      </c>
      <c r="P43" s="66">
        <v>0.004</v>
      </c>
      <c r="Q43" s="39"/>
      <c r="R43" s="72">
        <v>483</v>
      </c>
      <c r="S43" s="97">
        <f t="shared" si="1"/>
        <v>0.966</v>
      </c>
    </row>
    <row r="44" spans="1:19" ht="24" customHeight="1" thickBot="1">
      <c r="A44" s="99"/>
      <c r="B44" s="46"/>
      <c r="C44" s="47"/>
      <c r="D44" s="223" t="s">
        <v>43</v>
      </c>
      <c r="E44" s="238">
        <v>0.5</v>
      </c>
      <c r="F44" s="238">
        <v>0.5</v>
      </c>
      <c r="G44" s="10"/>
      <c r="H44" s="66">
        <v>3.048</v>
      </c>
      <c r="I44" s="66">
        <v>2.76</v>
      </c>
      <c r="J44" s="66">
        <v>0.168</v>
      </c>
      <c r="K44" s="66">
        <v>37.68</v>
      </c>
      <c r="L44" s="66">
        <v>0.0168</v>
      </c>
      <c r="M44" s="66">
        <v>0.105</v>
      </c>
      <c r="N44" s="66"/>
      <c r="O44" s="66">
        <v>13.2</v>
      </c>
      <c r="P44" s="66">
        <v>0.6</v>
      </c>
      <c r="Q44" s="39"/>
      <c r="R44" s="72">
        <v>6.25</v>
      </c>
      <c r="S44" s="97">
        <f>(E44*R44)</f>
        <v>3.125</v>
      </c>
    </row>
    <row r="45" spans="1:19" ht="24" customHeight="1" thickBot="1">
      <c r="A45" s="99"/>
      <c r="B45" s="46"/>
      <c r="C45" s="47"/>
      <c r="D45" s="223" t="s">
        <v>16</v>
      </c>
      <c r="E45" s="238">
        <v>15</v>
      </c>
      <c r="F45" s="238">
        <v>15</v>
      </c>
      <c r="G45" s="10"/>
      <c r="H45" s="66">
        <v>1.605</v>
      </c>
      <c r="I45" s="66">
        <v>0.195</v>
      </c>
      <c r="J45" s="66">
        <v>10.26</v>
      </c>
      <c r="K45" s="66">
        <v>50.25</v>
      </c>
      <c r="L45" s="66">
        <v>0.025</v>
      </c>
      <c r="M45" s="66">
        <v>0.006</v>
      </c>
      <c r="N45" s="66"/>
      <c r="O45" s="66">
        <v>2.85</v>
      </c>
      <c r="P45" s="66">
        <v>0.237</v>
      </c>
      <c r="Q45" s="39"/>
      <c r="R45" s="72">
        <v>80</v>
      </c>
      <c r="S45" s="97">
        <f t="shared" si="1"/>
        <v>1.2</v>
      </c>
    </row>
    <row r="46" spans="1:19" s="4" customFormat="1" ht="24" customHeight="1" hidden="1" thickBot="1">
      <c r="A46" s="99"/>
      <c r="B46" s="65"/>
      <c r="C46" s="45"/>
      <c r="D46" s="223"/>
      <c r="E46" s="238"/>
      <c r="F46" s="238"/>
      <c r="G46" s="10"/>
      <c r="H46" s="67"/>
      <c r="I46" s="67"/>
      <c r="J46" s="67"/>
      <c r="K46" s="67"/>
      <c r="L46" s="67"/>
      <c r="M46" s="67"/>
      <c r="N46" s="67"/>
      <c r="O46" s="66"/>
      <c r="P46" s="66"/>
      <c r="Q46" s="39"/>
      <c r="R46" s="72"/>
      <c r="S46" s="97">
        <f t="shared" si="1"/>
        <v>0</v>
      </c>
    </row>
    <row r="47" spans="1:19" ht="24" customHeight="1" thickBot="1">
      <c r="A47" s="99"/>
      <c r="B47" s="38"/>
      <c r="C47" s="61"/>
      <c r="D47" s="222" t="s">
        <v>347</v>
      </c>
      <c r="E47" s="237"/>
      <c r="F47" s="237"/>
      <c r="G47" s="9">
        <v>50</v>
      </c>
      <c r="H47" s="53">
        <f>H48+H49+H50+H51</f>
        <v>0.799</v>
      </c>
      <c r="I47" s="53">
        <f aca="true" t="shared" si="7" ref="I47:P47">I48+I49+I50+I51</f>
        <v>1.615</v>
      </c>
      <c r="J47" s="53">
        <f t="shared" si="7"/>
        <v>4.04</v>
      </c>
      <c r="K47" s="53">
        <f t="shared" si="7"/>
        <v>33.849999999999994</v>
      </c>
      <c r="L47" s="53">
        <f t="shared" si="7"/>
        <v>0.03</v>
      </c>
      <c r="M47" s="53">
        <f t="shared" si="7"/>
        <v>0.026000000000000002</v>
      </c>
      <c r="N47" s="53">
        <f t="shared" si="7"/>
        <v>0</v>
      </c>
      <c r="O47" s="53">
        <f t="shared" si="7"/>
        <v>1.7999999999999998</v>
      </c>
      <c r="P47" s="53">
        <f t="shared" si="7"/>
        <v>0.154</v>
      </c>
      <c r="Q47" s="176" t="s">
        <v>281</v>
      </c>
      <c r="R47" s="68">
        <f>R48+R49+R50+R51</f>
        <v>650</v>
      </c>
      <c r="S47" s="68">
        <f>S48+S49+S50+S51</f>
        <v>1.541</v>
      </c>
    </row>
    <row r="48" spans="1:19" ht="24" customHeight="1" thickBot="1">
      <c r="A48" s="99"/>
      <c r="B48" s="46"/>
      <c r="C48" s="47"/>
      <c r="D48" s="223" t="s">
        <v>70</v>
      </c>
      <c r="E48" s="238">
        <v>3</v>
      </c>
      <c r="F48" s="238">
        <v>3</v>
      </c>
      <c r="G48" s="10"/>
      <c r="H48" s="66">
        <v>0.144</v>
      </c>
      <c r="I48" s="66"/>
      <c r="J48" s="66">
        <v>0.57</v>
      </c>
      <c r="K48" s="66">
        <v>2.97</v>
      </c>
      <c r="L48" s="66"/>
      <c r="M48" s="66">
        <v>0.006</v>
      </c>
      <c r="N48" s="66"/>
      <c r="O48" s="66">
        <v>0.3</v>
      </c>
      <c r="P48" s="66">
        <v>0.09</v>
      </c>
      <c r="Q48" s="39"/>
      <c r="R48" s="72">
        <v>130</v>
      </c>
      <c r="S48" s="97">
        <f t="shared" si="1"/>
        <v>0.39</v>
      </c>
    </row>
    <row r="49" spans="1:19" ht="24" customHeight="1" thickBot="1">
      <c r="A49" s="99"/>
      <c r="B49" s="46"/>
      <c r="C49" s="47"/>
      <c r="D49" s="223" t="s">
        <v>17</v>
      </c>
      <c r="E49" s="238">
        <v>2</v>
      </c>
      <c r="F49" s="238">
        <v>2</v>
      </c>
      <c r="G49" s="10"/>
      <c r="H49" s="66">
        <v>0.14</v>
      </c>
      <c r="I49" s="66">
        <v>1.56</v>
      </c>
      <c r="J49" s="66">
        <v>0.02</v>
      </c>
      <c r="K49" s="66">
        <v>14.18</v>
      </c>
      <c r="L49" s="66">
        <v>0.03</v>
      </c>
      <c r="M49" s="66">
        <v>0.02</v>
      </c>
      <c r="N49" s="66"/>
      <c r="O49" s="66">
        <v>0.6</v>
      </c>
      <c r="P49" s="66">
        <v>0.004</v>
      </c>
      <c r="Q49" s="39"/>
      <c r="R49" s="72">
        <v>483</v>
      </c>
      <c r="S49" s="97">
        <f t="shared" si="1"/>
        <v>0.966</v>
      </c>
    </row>
    <row r="50" spans="1:19" ht="24" customHeight="1" thickBot="1">
      <c r="A50" s="99"/>
      <c r="B50" s="1"/>
      <c r="C50" s="3"/>
      <c r="D50" s="223" t="s">
        <v>42</v>
      </c>
      <c r="E50" s="238">
        <v>5</v>
      </c>
      <c r="F50" s="238">
        <v>5</v>
      </c>
      <c r="G50" s="10"/>
      <c r="H50" s="66">
        <v>0.515</v>
      </c>
      <c r="I50" s="66">
        <v>0.055</v>
      </c>
      <c r="J50" s="66">
        <v>3.45</v>
      </c>
      <c r="K50" s="66">
        <v>16.7</v>
      </c>
      <c r="L50" s="66"/>
      <c r="M50" s="66"/>
      <c r="N50" s="66"/>
      <c r="O50" s="66">
        <v>0.9</v>
      </c>
      <c r="P50" s="66">
        <v>0.06</v>
      </c>
      <c r="Q50" s="39"/>
      <c r="R50" s="72">
        <v>37</v>
      </c>
      <c r="S50" s="97">
        <f t="shared" si="1"/>
        <v>0.185</v>
      </c>
    </row>
    <row r="51" spans="1:19" ht="0.75" customHeight="1" hidden="1" thickBot="1">
      <c r="A51" s="99"/>
      <c r="B51" s="46"/>
      <c r="C51" s="47"/>
      <c r="D51" s="223"/>
      <c r="E51" s="238"/>
      <c r="F51" s="238"/>
      <c r="G51" s="10"/>
      <c r="H51" s="66"/>
      <c r="I51" s="66"/>
      <c r="J51" s="66"/>
      <c r="K51" s="66"/>
      <c r="L51" s="66"/>
      <c r="M51" s="66"/>
      <c r="N51" s="66"/>
      <c r="O51" s="66"/>
      <c r="P51" s="66"/>
      <c r="Q51" s="39"/>
      <c r="R51" s="72"/>
      <c r="S51" s="97">
        <f t="shared" si="1"/>
        <v>0</v>
      </c>
    </row>
    <row r="52" spans="1:19" ht="24" customHeight="1" thickBot="1">
      <c r="A52" s="99"/>
      <c r="B52" s="38"/>
      <c r="C52" s="61"/>
      <c r="D52" s="233" t="s">
        <v>227</v>
      </c>
      <c r="E52" s="237"/>
      <c r="F52" s="237"/>
      <c r="G52" s="9">
        <v>200</v>
      </c>
      <c r="H52" s="53">
        <f>H53+H54</f>
        <v>0.176</v>
      </c>
      <c r="I52" s="53">
        <f aca="true" t="shared" si="8" ref="I52:P52">I53+I54</f>
        <v>0.008</v>
      </c>
      <c r="J52" s="53">
        <f t="shared" si="8"/>
        <v>10.708</v>
      </c>
      <c r="K52" s="53">
        <f t="shared" si="8"/>
        <v>45.459999999999994</v>
      </c>
      <c r="L52" s="53">
        <f t="shared" si="8"/>
        <v>0.056</v>
      </c>
      <c r="M52" s="53">
        <f t="shared" si="8"/>
        <v>0.4</v>
      </c>
      <c r="N52" s="53">
        <f t="shared" si="8"/>
        <v>3.248</v>
      </c>
      <c r="O52" s="53">
        <f t="shared" si="8"/>
        <v>1.005</v>
      </c>
      <c r="P52" s="53">
        <f t="shared" si="8"/>
        <v>2</v>
      </c>
      <c r="Q52" s="176" t="s">
        <v>264</v>
      </c>
      <c r="R52" s="68">
        <f>R53+R54</f>
        <v>264</v>
      </c>
      <c r="S52" s="68">
        <f>S53+S54</f>
        <v>2.567</v>
      </c>
    </row>
    <row r="53" spans="1:19" s="4" customFormat="1" ht="24" customHeight="1" thickBot="1">
      <c r="A53" s="99"/>
      <c r="B53" s="65"/>
      <c r="C53" s="45"/>
      <c r="D53" s="223" t="s">
        <v>85</v>
      </c>
      <c r="E53" s="238">
        <v>8</v>
      </c>
      <c r="F53" s="238">
        <v>8</v>
      </c>
      <c r="G53" s="10"/>
      <c r="H53" s="66">
        <v>0.176</v>
      </c>
      <c r="I53" s="66">
        <v>0.008</v>
      </c>
      <c r="J53" s="66">
        <v>4.72</v>
      </c>
      <c r="K53" s="66">
        <v>22.72</v>
      </c>
      <c r="L53" s="66">
        <v>0.056</v>
      </c>
      <c r="M53" s="66">
        <v>0.4</v>
      </c>
      <c r="N53" s="66">
        <v>0.248</v>
      </c>
      <c r="O53" s="66">
        <v>0.96</v>
      </c>
      <c r="P53" s="66">
        <v>2</v>
      </c>
      <c r="Q53" s="39"/>
      <c r="R53" s="72">
        <v>199</v>
      </c>
      <c r="S53" s="97">
        <f t="shared" si="1"/>
        <v>1.592</v>
      </c>
    </row>
    <row r="54" spans="1:19" ht="24" customHeight="1" thickBot="1">
      <c r="A54" s="99"/>
      <c r="B54" s="46"/>
      <c r="C54" s="47"/>
      <c r="D54" s="223" t="s">
        <v>18</v>
      </c>
      <c r="E54" s="238">
        <v>15</v>
      </c>
      <c r="F54" s="238">
        <v>15</v>
      </c>
      <c r="G54" s="10"/>
      <c r="H54" s="66"/>
      <c r="I54" s="66"/>
      <c r="J54" s="66">
        <v>5.988</v>
      </c>
      <c r="K54" s="66">
        <v>22.74</v>
      </c>
      <c r="L54" s="66"/>
      <c r="M54" s="66"/>
      <c r="N54" s="66">
        <v>3</v>
      </c>
      <c r="O54" s="66">
        <v>0.045</v>
      </c>
      <c r="P54" s="66"/>
      <c r="Q54" s="39"/>
      <c r="R54" s="72">
        <v>65</v>
      </c>
      <c r="S54" s="97">
        <f t="shared" si="1"/>
        <v>0.975</v>
      </c>
    </row>
    <row r="55" spans="1:19" s="4" customFormat="1" ht="24" customHeight="1" thickBot="1">
      <c r="A55" s="99"/>
      <c r="B55" s="38"/>
      <c r="C55" s="8"/>
      <c r="D55" s="233" t="s">
        <v>40</v>
      </c>
      <c r="E55" s="237">
        <v>40</v>
      </c>
      <c r="F55" s="237">
        <v>40</v>
      </c>
      <c r="G55" s="9">
        <v>40</v>
      </c>
      <c r="H55" s="53">
        <v>2.64</v>
      </c>
      <c r="I55" s="53">
        <v>0.48</v>
      </c>
      <c r="J55" s="53">
        <v>13.68</v>
      </c>
      <c r="K55" s="53">
        <v>72.4</v>
      </c>
      <c r="L55" s="53"/>
      <c r="M55" s="53">
        <v>0.03</v>
      </c>
      <c r="N55" s="53"/>
      <c r="O55" s="53">
        <v>14</v>
      </c>
      <c r="P55" s="53">
        <v>1.56</v>
      </c>
      <c r="Q55" s="176" t="s">
        <v>238</v>
      </c>
      <c r="R55" s="68">
        <v>60.23</v>
      </c>
      <c r="S55" s="98">
        <f t="shared" si="1"/>
        <v>2.4092</v>
      </c>
    </row>
    <row r="56" spans="1:19" s="4" customFormat="1" ht="24" customHeight="1" thickBot="1">
      <c r="A56" s="99"/>
      <c r="B56" s="38"/>
      <c r="C56" s="5" t="s">
        <v>41</v>
      </c>
      <c r="D56" s="231" t="s">
        <v>199</v>
      </c>
      <c r="E56" s="250"/>
      <c r="F56" s="250"/>
      <c r="G56" s="49">
        <v>60</v>
      </c>
      <c r="H56" s="83">
        <f>H57+H58+H59+H60+H61+H62+H63</f>
        <v>8.023</v>
      </c>
      <c r="I56" s="83">
        <f aca="true" t="shared" si="9" ref="I56:P56">I57+I58+I59+I60+I61+I62+I63</f>
        <v>12.742999999999999</v>
      </c>
      <c r="J56" s="83">
        <f t="shared" si="9"/>
        <v>38.903999999999996</v>
      </c>
      <c r="K56" s="83">
        <f t="shared" si="9"/>
        <v>302.84000000000003</v>
      </c>
      <c r="L56" s="83">
        <f t="shared" si="9"/>
        <v>0.2323</v>
      </c>
      <c r="M56" s="83">
        <f t="shared" si="9"/>
        <v>0.213</v>
      </c>
      <c r="N56" s="83">
        <f t="shared" si="9"/>
        <v>0.3</v>
      </c>
      <c r="O56" s="83">
        <f t="shared" si="9"/>
        <v>42.80000000000001</v>
      </c>
      <c r="P56" s="83">
        <f t="shared" si="9"/>
        <v>1.6</v>
      </c>
      <c r="Q56" s="189" t="s">
        <v>338</v>
      </c>
      <c r="R56" s="86">
        <f>R57+R58+R59+R60+R61+R62+R63</f>
        <v>926</v>
      </c>
      <c r="S56" s="86">
        <f>SUM(S57:S63)</f>
        <v>10.530000000000001</v>
      </c>
    </row>
    <row r="57" spans="1:19" ht="24" customHeight="1" thickBot="1">
      <c r="A57" s="99"/>
      <c r="B57" s="46"/>
      <c r="C57" s="47"/>
      <c r="D57" s="223" t="s">
        <v>42</v>
      </c>
      <c r="E57" s="238">
        <v>40</v>
      </c>
      <c r="F57" s="238">
        <v>40</v>
      </c>
      <c r="G57" s="319"/>
      <c r="H57" s="66">
        <v>4.12</v>
      </c>
      <c r="I57" s="66">
        <v>0.44</v>
      </c>
      <c r="J57" s="66">
        <v>27.6</v>
      </c>
      <c r="K57" s="66">
        <v>133.6</v>
      </c>
      <c r="L57" s="66">
        <v>0.1</v>
      </c>
      <c r="M57" s="66">
        <v>0.032</v>
      </c>
      <c r="N57" s="66"/>
      <c r="O57" s="66">
        <v>7.2</v>
      </c>
      <c r="P57" s="66">
        <v>0.48</v>
      </c>
      <c r="Q57" s="39"/>
      <c r="R57" s="72">
        <v>37</v>
      </c>
      <c r="S57" s="97">
        <f t="shared" si="1"/>
        <v>1.48</v>
      </c>
    </row>
    <row r="58" spans="1:19" ht="24" customHeight="1" thickBot="1">
      <c r="A58" s="99"/>
      <c r="B58" s="46"/>
      <c r="C58" s="47"/>
      <c r="D58" s="223" t="s">
        <v>35</v>
      </c>
      <c r="E58" s="238">
        <v>20</v>
      </c>
      <c r="F58" s="238">
        <v>20</v>
      </c>
      <c r="G58" s="282"/>
      <c r="H58" s="66">
        <v>0.56</v>
      </c>
      <c r="I58" s="66">
        <v>0.64</v>
      </c>
      <c r="J58" s="66">
        <v>0.94</v>
      </c>
      <c r="K58" s="66">
        <v>11.6</v>
      </c>
      <c r="L58" s="66">
        <v>0.008</v>
      </c>
      <c r="M58" s="66">
        <v>0.03</v>
      </c>
      <c r="N58" s="66">
        <v>0.3</v>
      </c>
      <c r="O58" s="66">
        <v>24.8</v>
      </c>
      <c r="P58" s="66">
        <v>0.04</v>
      </c>
      <c r="Q58" s="39"/>
      <c r="R58" s="72">
        <v>69.75</v>
      </c>
      <c r="S58" s="97">
        <f t="shared" si="1"/>
        <v>1.395</v>
      </c>
    </row>
    <row r="59" spans="1:19" ht="24" customHeight="1" thickBot="1">
      <c r="A59" s="99"/>
      <c r="B59" s="46"/>
      <c r="C59" s="47"/>
      <c r="D59" s="223" t="s">
        <v>43</v>
      </c>
      <c r="E59" s="238">
        <v>0.5</v>
      </c>
      <c r="F59" s="238">
        <v>0.5</v>
      </c>
      <c r="G59" s="282"/>
      <c r="H59" s="66">
        <v>3.048</v>
      </c>
      <c r="I59" s="66">
        <v>2.76</v>
      </c>
      <c r="J59" s="66">
        <v>0.168</v>
      </c>
      <c r="K59" s="66">
        <v>37.68</v>
      </c>
      <c r="L59" s="66">
        <v>0.0168</v>
      </c>
      <c r="M59" s="66">
        <v>0.105</v>
      </c>
      <c r="N59" s="66"/>
      <c r="O59" s="66">
        <v>1.2</v>
      </c>
      <c r="P59" s="66">
        <v>0.6</v>
      </c>
      <c r="Q59" s="39"/>
      <c r="R59" s="72">
        <v>6.25</v>
      </c>
      <c r="S59" s="97">
        <f>(E59*R59)</f>
        <v>3.125</v>
      </c>
    </row>
    <row r="60" spans="1:19" ht="24" customHeight="1" thickBot="1">
      <c r="A60" s="99"/>
      <c r="B60" s="46"/>
      <c r="C60" s="47"/>
      <c r="D60" s="223" t="s">
        <v>18</v>
      </c>
      <c r="E60" s="238">
        <v>10</v>
      </c>
      <c r="F60" s="238">
        <f>E60</f>
        <v>10</v>
      </c>
      <c r="G60" s="10"/>
      <c r="H60" s="66"/>
      <c r="I60" s="66"/>
      <c r="J60" s="66">
        <v>9.98</v>
      </c>
      <c r="K60" s="66">
        <v>37.9</v>
      </c>
      <c r="L60" s="66"/>
      <c r="M60" s="66"/>
      <c r="N60" s="66"/>
      <c r="O60" s="66">
        <v>0.2</v>
      </c>
      <c r="P60" s="66">
        <v>0.03</v>
      </c>
      <c r="Q60" s="39"/>
      <c r="R60" s="72">
        <v>65</v>
      </c>
      <c r="S60" s="97">
        <f t="shared" si="1"/>
        <v>0.65</v>
      </c>
    </row>
    <row r="61" spans="1:19" ht="24" customHeight="1" thickBot="1">
      <c r="A61" s="99"/>
      <c r="B61" s="46"/>
      <c r="C61" s="47"/>
      <c r="D61" s="223" t="s">
        <v>17</v>
      </c>
      <c r="E61" s="238">
        <v>5</v>
      </c>
      <c r="F61" s="238">
        <f>E61</f>
        <v>5</v>
      </c>
      <c r="G61" s="303"/>
      <c r="H61" s="66">
        <v>0.035</v>
      </c>
      <c r="I61" s="66">
        <v>3.9</v>
      </c>
      <c r="J61" s="66">
        <v>0.05</v>
      </c>
      <c r="K61" s="66">
        <v>35.45</v>
      </c>
      <c r="L61" s="66">
        <v>0.0075</v>
      </c>
      <c r="M61" s="66">
        <v>0.006</v>
      </c>
      <c r="N61" s="66"/>
      <c r="O61" s="66">
        <v>0.6</v>
      </c>
      <c r="P61" s="66">
        <v>0.01</v>
      </c>
      <c r="Q61" s="39"/>
      <c r="R61" s="72">
        <v>483</v>
      </c>
      <c r="S61" s="97">
        <f t="shared" si="1"/>
        <v>2.415</v>
      </c>
    </row>
    <row r="62" spans="1:19" ht="24" customHeight="1" thickBot="1">
      <c r="A62" s="99"/>
      <c r="B62" s="46"/>
      <c r="C62" s="47"/>
      <c r="D62" s="223" t="s">
        <v>28</v>
      </c>
      <c r="E62" s="238">
        <v>7</v>
      </c>
      <c r="F62" s="255">
        <f>E62</f>
        <v>7</v>
      </c>
      <c r="G62" s="10"/>
      <c r="H62" s="66"/>
      <c r="I62" s="66">
        <v>4.995</v>
      </c>
      <c r="J62" s="66"/>
      <c r="K62" s="66">
        <v>44.95</v>
      </c>
      <c r="L62" s="66"/>
      <c r="M62" s="66"/>
      <c r="N62" s="66"/>
      <c r="O62" s="66"/>
      <c r="P62" s="66"/>
      <c r="Q62" s="39"/>
      <c r="R62" s="72">
        <v>135</v>
      </c>
      <c r="S62" s="97">
        <f t="shared" si="1"/>
        <v>0.945</v>
      </c>
    </row>
    <row r="63" spans="1:19" ht="24" customHeight="1" thickBot="1">
      <c r="A63" s="99"/>
      <c r="B63" s="46"/>
      <c r="C63" s="47"/>
      <c r="D63" s="223" t="s">
        <v>45</v>
      </c>
      <c r="E63" s="238">
        <v>4</v>
      </c>
      <c r="F63" s="238">
        <v>4</v>
      </c>
      <c r="G63" s="319"/>
      <c r="H63" s="285">
        <v>0.26</v>
      </c>
      <c r="I63" s="285">
        <v>0.008</v>
      </c>
      <c r="J63" s="285">
        <v>0.166</v>
      </c>
      <c r="K63" s="285">
        <v>1.66</v>
      </c>
      <c r="L63" s="285">
        <v>0.1</v>
      </c>
      <c r="M63" s="285">
        <v>0.04</v>
      </c>
      <c r="N63" s="285"/>
      <c r="O63" s="285">
        <v>8.8</v>
      </c>
      <c r="P63" s="285">
        <v>0.44</v>
      </c>
      <c r="Q63" s="39"/>
      <c r="R63" s="72">
        <v>130</v>
      </c>
      <c r="S63" s="97">
        <f t="shared" si="1"/>
        <v>0.52</v>
      </c>
    </row>
    <row r="64" spans="1:19" ht="41.25" customHeight="1" thickBot="1">
      <c r="A64" s="99"/>
      <c r="B64" s="38"/>
      <c r="C64" s="61"/>
      <c r="D64" s="233" t="s">
        <v>203</v>
      </c>
      <c r="E64" s="237"/>
      <c r="F64" s="237"/>
      <c r="G64" s="9">
        <v>200</v>
      </c>
      <c r="H64" s="53">
        <f>H65+H67</f>
        <v>0.06</v>
      </c>
      <c r="I64" s="53">
        <f aca="true" t="shared" si="10" ref="I64:P64">I65+I67</f>
        <v>0.025</v>
      </c>
      <c r="J64" s="53">
        <f t="shared" si="10"/>
        <v>793.98</v>
      </c>
      <c r="K64" s="53">
        <f>SUM(K65:K67)</f>
        <v>93.7</v>
      </c>
      <c r="L64" s="53">
        <f t="shared" si="10"/>
        <v>0</v>
      </c>
      <c r="M64" s="53">
        <f t="shared" si="10"/>
        <v>0</v>
      </c>
      <c r="N64" s="53">
        <f t="shared" si="10"/>
        <v>0</v>
      </c>
      <c r="O64" s="53">
        <f t="shared" si="10"/>
        <v>0.2</v>
      </c>
      <c r="P64" s="53">
        <f t="shared" si="10"/>
        <v>0.03</v>
      </c>
      <c r="Q64" s="176" t="s">
        <v>266</v>
      </c>
      <c r="R64" s="68">
        <f>SUM(R65:R67)</f>
        <v>514.75</v>
      </c>
      <c r="S64" s="68">
        <f>SUM(S65:S67)</f>
        <v>8.004999999999999</v>
      </c>
    </row>
    <row r="65" spans="1:19" s="4" customFormat="1" ht="24" customHeight="1" thickBot="1">
      <c r="A65" s="99"/>
      <c r="B65" s="65"/>
      <c r="C65" s="45"/>
      <c r="D65" s="228" t="s">
        <v>224</v>
      </c>
      <c r="E65" s="245">
        <v>1</v>
      </c>
      <c r="F65" s="245">
        <v>1</v>
      </c>
      <c r="G65" s="153"/>
      <c r="H65" s="88">
        <v>0.06</v>
      </c>
      <c r="I65" s="88">
        <v>0.025</v>
      </c>
      <c r="J65" s="88">
        <v>784</v>
      </c>
      <c r="K65" s="88">
        <v>3.6</v>
      </c>
      <c r="L65" s="88"/>
      <c r="M65" s="88"/>
      <c r="N65" s="88"/>
      <c r="O65" s="88"/>
      <c r="P65" s="88"/>
      <c r="Q65" s="187"/>
      <c r="R65" s="149">
        <v>380</v>
      </c>
      <c r="S65" s="97">
        <f t="shared" si="1"/>
        <v>0.38</v>
      </c>
    </row>
    <row r="66" spans="1:19" s="4" customFormat="1" ht="24" customHeight="1" thickBot="1">
      <c r="A66" s="99"/>
      <c r="B66" s="65"/>
      <c r="C66" s="45"/>
      <c r="D66" s="228" t="s">
        <v>35</v>
      </c>
      <c r="E66" s="238">
        <v>100</v>
      </c>
      <c r="F66" s="238">
        <v>100</v>
      </c>
      <c r="G66" s="319"/>
      <c r="H66" s="88">
        <v>2.52</v>
      </c>
      <c r="I66" s="88">
        <v>2.88</v>
      </c>
      <c r="J66" s="88">
        <v>4.23</v>
      </c>
      <c r="K66" s="88">
        <v>52.2</v>
      </c>
      <c r="L66" s="88">
        <v>0.036</v>
      </c>
      <c r="M66" s="88">
        <v>0.135</v>
      </c>
      <c r="N66" s="88">
        <v>1.35</v>
      </c>
      <c r="O66" s="88">
        <v>111</v>
      </c>
      <c r="P66" s="88">
        <v>0.18</v>
      </c>
      <c r="Q66" s="187"/>
      <c r="R66" s="149">
        <v>69.75</v>
      </c>
      <c r="S66" s="97">
        <f t="shared" si="1"/>
        <v>6.975</v>
      </c>
    </row>
    <row r="67" spans="1:19" ht="24" customHeight="1" thickBot="1">
      <c r="A67" s="99"/>
      <c r="B67" s="1"/>
      <c r="C67" s="3"/>
      <c r="D67" s="228" t="s">
        <v>18</v>
      </c>
      <c r="E67" s="238">
        <v>10</v>
      </c>
      <c r="F67" s="238">
        <v>10</v>
      </c>
      <c r="G67" s="304"/>
      <c r="H67" s="66"/>
      <c r="I67" s="66"/>
      <c r="J67" s="66">
        <v>9.98</v>
      </c>
      <c r="K67" s="66">
        <v>37.9</v>
      </c>
      <c r="L67" s="66"/>
      <c r="M67" s="66"/>
      <c r="N67" s="66"/>
      <c r="O67" s="66">
        <v>0.2</v>
      </c>
      <c r="P67" s="66">
        <v>0.03</v>
      </c>
      <c r="Q67" s="187"/>
      <c r="R67" s="149">
        <v>65</v>
      </c>
      <c r="S67" s="97">
        <f t="shared" si="1"/>
        <v>0.65</v>
      </c>
    </row>
    <row r="68" spans="1:19" ht="23.25" customHeight="1" thickBot="1">
      <c r="A68" s="99"/>
      <c r="B68" s="26"/>
      <c r="C68" s="2"/>
      <c r="D68" s="2" t="s">
        <v>47</v>
      </c>
      <c r="E68" s="282"/>
      <c r="F68" s="282"/>
      <c r="G68" s="282"/>
      <c r="H68" s="67">
        <f aca="true" t="shared" si="11" ref="H68:N68">H64+H56+H55+H52+H47+H38+H27+H23+H22+H19+H15+H10</f>
        <v>50.86000000000001</v>
      </c>
      <c r="I68" s="67">
        <f t="shared" si="11"/>
        <v>65.882</v>
      </c>
      <c r="J68" s="67">
        <f t="shared" si="11"/>
        <v>958.2339999999999</v>
      </c>
      <c r="K68" s="67">
        <f t="shared" si="11"/>
        <v>1531.6770000000001</v>
      </c>
      <c r="L68" s="67">
        <f t="shared" si="11"/>
        <v>1.0622</v>
      </c>
      <c r="M68" s="67">
        <f t="shared" si="11"/>
        <v>2.123</v>
      </c>
      <c r="N68" s="67">
        <f t="shared" si="11"/>
        <v>17.475</v>
      </c>
      <c r="O68" s="67">
        <f>O64+O56+O55+O52+O47+O38+O27+O23+O22+O19+O15+O10</f>
        <v>334.63300000000004</v>
      </c>
      <c r="P68" s="67">
        <f>P64+P56+P55+P52+P47+P38+P27+P23+P22+P19+P15+P10</f>
        <v>33.705000000000005</v>
      </c>
      <c r="Q68" s="177"/>
      <c r="R68" s="70">
        <f>R64+R56+R55+R52+R47+R38+R27+R23+R22+R19+R15+R10</f>
        <v>8684.599999999999</v>
      </c>
      <c r="S68" s="70">
        <f>S64+S56+S55+S52+S47+S38+S27+S23+S22+S19+S15+S10</f>
        <v>99.89659999999999</v>
      </c>
    </row>
    <row r="69" spans="1:19" ht="15">
      <c r="A69" s="99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81"/>
      <c r="R69" s="119"/>
      <c r="S69" s="119"/>
    </row>
    <row r="70" spans="1:19" ht="15">
      <c r="A70" s="9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81"/>
      <c r="R70" s="119"/>
      <c r="S70" s="119"/>
    </row>
    <row r="71" spans="1:19" ht="15">
      <c r="A71" s="99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81"/>
      <c r="R71" s="119"/>
      <c r="S71" s="119"/>
    </row>
    <row r="72" spans="1:19" ht="15">
      <c r="A72" s="99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81"/>
      <c r="R72" s="119"/>
      <c r="S72" s="119"/>
    </row>
    <row r="73" spans="1:19" ht="16.5" customHeight="1" thickBot="1">
      <c r="A73" s="99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81"/>
      <c r="R73" s="119"/>
      <c r="S73" s="119"/>
    </row>
    <row r="74" spans="1:19" ht="31.5" customHeight="1">
      <c r="A74" s="99"/>
      <c r="B74" s="328" t="s">
        <v>1</v>
      </c>
      <c r="C74" s="328" t="s">
        <v>55</v>
      </c>
      <c r="D74" s="328" t="s">
        <v>56</v>
      </c>
      <c r="E74" s="328" t="s">
        <v>2</v>
      </c>
      <c r="F74" s="328" t="s">
        <v>3</v>
      </c>
      <c r="G74" s="328" t="s">
        <v>51</v>
      </c>
      <c r="H74" s="337" t="s">
        <v>4</v>
      </c>
      <c r="I74" s="346"/>
      <c r="J74" s="347"/>
      <c r="K74" s="328" t="s">
        <v>98</v>
      </c>
      <c r="L74" s="337" t="s">
        <v>53</v>
      </c>
      <c r="M74" s="346"/>
      <c r="N74" s="347"/>
      <c r="O74" s="337" t="s">
        <v>99</v>
      </c>
      <c r="P74" s="347"/>
      <c r="Q74" s="333" t="s">
        <v>229</v>
      </c>
      <c r="R74" s="328" t="s">
        <v>5</v>
      </c>
      <c r="S74" s="371" t="s">
        <v>50</v>
      </c>
    </row>
    <row r="75" spans="1:19" ht="15" customHeight="1">
      <c r="A75" s="99"/>
      <c r="B75" s="331"/>
      <c r="C75" s="331"/>
      <c r="D75" s="331"/>
      <c r="E75" s="331"/>
      <c r="F75" s="331"/>
      <c r="G75" s="331"/>
      <c r="H75" s="348"/>
      <c r="I75" s="349"/>
      <c r="J75" s="350"/>
      <c r="K75" s="331"/>
      <c r="L75" s="348"/>
      <c r="M75" s="349"/>
      <c r="N75" s="350"/>
      <c r="O75" s="348"/>
      <c r="P75" s="350"/>
      <c r="Q75" s="334"/>
      <c r="R75" s="331"/>
      <c r="S75" s="329"/>
    </row>
    <row r="76" spans="1:19" ht="15" customHeight="1">
      <c r="A76" s="99"/>
      <c r="B76" s="331"/>
      <c r="C76" s="331"/>
      <c r="D76" s="331"/>
      <c r="E76" s="331"/>
      <c r="F76" s="331"/>
      <c r="G76" s="331"/>
      <c r="H76" s="348"/>
      <c r="I76" s="349"/>
      <c r="J76" s="350"/>
      <c r="K76" s="331"/>
      <c r="L76" s="348"/>
      <c r="M76" s="349"/>
      <c r="N76" s="350"/>
      <c r="O76" s="348"/>
      <c r="P76" s="350"/>
      <c r="Q76" s="334"/>
      <c r="R76" s="331"/>
      <c r="S76" s="329"/>
    </row>
    <row r="77" spans="1:19" ht="15" customHeight="1">
      <c r="A77" s="99"/>
      <c r="B77" s="331"/>
      <c r="C77" s="331"/>
      <c r="D77" s="331"/>
      <c r="E77" s="331"/>
      <c r="F77" s="331"/>
      <c r="G77" s="331"/>
      <c r="H77" s="348"/>
      <c r="I77" s="349"/>
      <c r="J77" s="350"/>
      <c r="K77" s="331"/>
      <c r="L77" s="348"/>
      <c r="M77" s="349"/>
      <c r="N77" s="350"/>
      <c r="O77" s="348"/>
      <c r="P77" s="350"/>
      <c r="Q77" s="334"/>
      <c r="R77" s="331"/>
      <c r="S77" s="329"/>
    </row>
    <row r="78" spans="1:19" ht="21.75" customHeight="1" thickBot="1">
      <c r="A78" s="99"/>
      <c r="B78" s="332"/>
      <c r="C78" s="332"/>
      <c r="D78" s="332"/>
      <c r="E78" s="332"/>
      <c r="F78" s="332"/>
      <c r="G78" s="332"/>
      <c r="H78" s="351"/>
      <c r="I78" s="352"/>
      <c r="J78" s="353"/>
      <c r="K78" s="332"/>
      <c r="L78" s="351"/>
      <c r="M78" s="352"/>
      <c r="N78" s="353"/>
      <c r="O78" s="351"/>
      <c r="P78" s="353"/>
      <c r="Q78" s="335"/>
      <c r="R78" s="332"/>
      <c r="S78" s="330"/>
    </row>
    <row r="79" spans="1:19" ht="15.75" thickBot="1">
      <c r="A79" s="99"/>
      <c r="B79" s="131"/>
      <c r="C79" s="282"/>
      <c r="D79" s="282"/>
      <c r="E79" s="282"/>
      <c r="F79" s="282"/>
      <c r="G79" s="282"/>
      <c r="H79" s="282" t="s">
        <v>6</v>
      </c>
      <c r="I79" s="282" t="s">
        <v>7</v>
      </c>
      <c r="J79" s="282" t="s">
        <v>8</v>
      </c>
      <c r="K79" s="282"/>
      <c r="L79" s="282" t="s">
        <v>9</v>
      </c>
      <c r="M79" s="282" t="s">
        <v>10</v>
      </c>
      <c r="N79" s="282" t="s">
        <v>11</v>
      </c>
      <c r="O79" s="282" t="s">
        <v>12</v>
      </c>
      <c r="P79" s="282" t="s">
        <v>13</v>
      </c>
      <c r="Q79" s="188"/>
      <c r="R79" s="281"/>
      <c r="S79" s="28"/>
    </row>
    <row r="80" spans="1:19" ht="40.5" customHeight="1" thickBot="1">
      <c r="A80" s="99"/>
      <c r="B80" s="38"/>
      <c r="C80" s="5" t="s">
        <v>48</v>
      </c>
      <c r="D80" s="231" t="s">
        <v>406</v>
      </c>
      <c r="E80" s="49"/>
      <c r="F80" s="49"/>
      <c r="G80" s="49">
        <v>200</v>
      </c>
      <c r="H80" s="68">
        <f aca="true" t="shared" si="12" ref="H80:P80">H81+H82+H83+H84</f>
        <v>5.264</v>
      </c>
      <c r="I80" s="68">
        <f t="shared" si="12"/>
        <v>3.6750000000000003</v>
      </c>
      <c r="J80" s="68">
        <f t="shared" si="12"/>
        <v>28.155</v>
      </c>
      <c r="K80" s="68">
        <f t="shared" si="12"/>
        <v>117.98</v>
      </c>
      <c r="L80" s="68">
        <f t="shared" si="12"/>
        <v>0.1655</v>
      </c>
      <c r="M80" s="68">
        <f t="shared" si="12"/>
        <v>0.1174</v>
      </c>
      <c r="N80" s="68">
        <f t="shared" si="12"/>
        <v>0.45</v>
      </c>
      <c r="O80" s="68">
        <f t="shared" si="12"/>
        <v>14.54</v>
      </c>
      <c r="P80" s="68">
        <f t="shared" si="12"/>
        <v>2.4065000000000003</v>
      </c>
      <c r="Q80" s="321">
        <v>1</v>
      </c>
      <c r="R80" s="68">
        <f>R81+R82+R83+R84</f>
        <v>696.75</v>
      </c>
      <c r="S80" s="68">
        <f>S81+S82+S83+S84</f>
        <v>5.00975</v>
      </c>
    </row>
    <row r="81" spans="1:19" ht="23.25" customHeight="1" thickBot="1">
      <c r="A81" s="99"/>
      <c r="B81" s="1"/>
      <c r="C81" s="3"/>
      <c r="D81" s="223" t="s">
        <v>35</v>
      </c>
      <c r="E81" s="296">
        <v>25</v>
      </c>
      <c r="F81" s="238">
        <v>25</v>
      </c>
      <c r="G81" s="10"/>
      <c r="H81" s="66">
        <v>0.84</v>
      </c>
      <c r="I81" s="66">
        <v>0.96</v>
      </c>
      <c r="J81" s="66">
        <v>1.41</v>
      </c>
      <c r="K81" s="66">
        <v>14.5</v>
      </c>
      <c r="L81" s="66">
        <v>0.012</v>
      </c>
      <c r="M81" s="66">
        <v>0.045</v>
      </c>
      <c r="N81" s="66">
        <v>0.45</v>
      </c>
      <c r="O81" s="66">
        <v>7.2</v>
      </c>
      <c r="P81" s="66">
        <v>0.06</v>
      </c>
      <c r="Q81" s="39"/>
      <c r="R81" s="72">
        <v>69.75</v>
      </c>
      <c r="S81" s="103">
        <f>(E81*R81)/1000</f>
        <v>1.74375</v>
      </c>
    </row>
    <row r="82" spans="1:19" ht="23.25" customHeight="1" thickBot="1">
      <c r="A82" s="99"/>
      <c r="B82" s="1"/>
      <c r="C82" s="3"/>
      <c r="D82" s="223" t="s">
        <v>95</v>
      </c>
      <c r="E82" s="296">
        <v>25</v>
      </c>
      <c r="F82" s="238">
        <v>25</v>
      </c>
      <c r="G82" s="313"/>
      <c r="H82" s="66">
        <v>4.41</v>
      </c>
      <c r="I82" s="66">
        <v>1.155</v>
      </c>
      <c r="J82" s="66">
        <v>21.735</v>
      </c>
      <c r="K82" s="66">
        <v>70.35</v>
      </c>
      <c r="L82" s="66">
        <v>0.1505</v>
      </c>
      <c r="M82" s="66">
        <v>0.07</v>
      </c>
      <c r="N82" s="66"/>
      <c r="O82" s="66">
        <v>7</v>
      </c>
      <c r="P82" s="66">
        <v>2.3275</v>
      </c>
      <c r="Q82" s="39"/>
      <c r="R82" s="75">
        <v>79</v>
      </c>
      <c r="S82" s="103">
        <f>(E82*R82)/1000</f>
        <v>1.975</v>
      </c>
    </row>
    <row r="83" spans="1:19" ht="23.25" customHeight="1" thickBot="1">
      <c r="A83" s="99"/>
      <c r="B83" s="1"/>
      <c r="C83" s="3"/>
      <c r="D83" s="223" t="s">
        <v>189</v>
      </c>
      <c r="E83" s="238">
        <v>2</v>
      </c>
      <c r="F83" s="238">
        <v>2</v>
      </c>
      <c r="G83" s="313"/>
      <c r="H83" s="66">
        <v>0.014</v>
      </c>
      <c r="I83" s="66">
        <v>1.56</v>
      </c>
      <c r="J83" s="66">
        <v>0.02</v>
      </c>
      <c r="K83" s="66">
        <v>14.18</v>
      </c>
      <c r="L83" s="66">
        <v>0.003</v>
      </c>
      <c r="M83" s="66">
        <v>0.0024</v>
      </c>
      <c r="N83" s="66"/>
      <c r="O83" s="66">
        <v>0.24</v>
      </c>
      <c r="P83" s="66">
        <v>0.004</v>
      </c>
      <c r="Q83" s="39"/>
      <c r="R83" s="75">
        <v>483</v>
      </c>
      <c r="S83" s="103">
        <f>(E83*R83)/1000</f>
        <v>0.966</v>
      </c>
    </row>
    <row r="84" spans="1:19" ht="23.25" customHeight="1" thickBot="1">
      <c r="A84" s="99"/>
      <c r="B84" s="1"/>
      <c r="C84" s="3"/>
      <c r="D84" s="223" t="s">
        <v>18</v>
      </c>
      <c r="E84" s="238">
        <v>5</v>
      </c>
      <c r="F84" s="238">
        <v>5</v>
      </c>
      <c r="G84" s="313"/>
      <c r="H84" s="66"/>
      <c r="I84" s="66"/>
      <c r="J84" s="66">
        <v>4.99</v>
      </c>
      <c r="K84" s="66">
        <v>18.95</v>
      </c>
      <c r="L84" s="66"/>
      <c r="M84" s="66"/>
      <c r="N84" s="66"/>
      <c r="O84" s="66">
        <v>0.1</v>
      </c>
      <c r="P84" s="66">
        <v>0.015</v>
      </c>
      <c r="Q84" s="39"/>
      <c r="R84" s="75">
        <v>65</v>
      </c>
      <c r="S84" s="103">
        <f>(E84*R84)/1000</f>
        <v>0.325</v>
      </c>
    </row>
    <row r="85" spans="1:19" ht="0.75" customHeight="1" hidden="1" thickBot="1">
      <c r="A85" s="99"/>
      <c r="B85" s="38"/>
      <c r="C85" s="8"/>
      <c r="D85" s="50"/>
      <c r="E85" s="36"/>
      <c r="F85" s="36"/>
      <c r="G85" s="36"/>
      <c r="H85" s="76"/>
      <c r="I85" s="76"/>
      <c r="J85" s="76"/>
      <c r="K85" s="76"/>
      <c r="L85" s="76"/>
      <c r="M85" s="76"/>
      <c r="N85" s="76"/>
      <c r="O85" s="76"/>
      <c r="P85" s="76"/>
      <c r="Q85" s="182"/>
      <c r="R85" s="145"/>
      <c r="S85" s="98">
        <f>(E85*R85)/1000</f>
        <v>0</v>
      </c>
    </row>
    <row r="86" spans="1:19" ht="23.25" customHeight="1" thickBot="1">
      <c r="A86" s="99"/>
      <c r="B86" s="26"/>
      <c r="C86" s="27"/>
      <c r="D86" s="2" t="s">
        <v>47</v>
      </c>
      <c r="E86" s="282"/>
      <c r="F86" s="282"/>
      <c r="G86" s="282"/>
      <c r="H86" s="70">
        <f aca="true" t="shared" si="13" ref="H86:P86">H80</f>
        <v>5.264</v>
      </c>
      <c r="I86" s="70">
        <f t="shared" si="13"/>
        <v>3.6750000000000003</v>
      </c>
      <c r="J86" s="70">
        <f t="shared" si="13"/>
        <v>28.155</v>
      </c>
      <c r="K86" s="70">
        <f t="shared" si="13"/>
        <v>117.98</v>
      </c>
      <c r="L86" s="70">
        <f t="shared" si="13"/>
        <v>0.1655</v>
      </c>
      <c r="M86" s="70">
        <f t="shared" si="13"/>
        <v>0.1174</v>
      </c>
      <c r="N86" s="70">
        <f t="shared" si="13"/>
        <v>0.45</v>
      </c>
      <c r="O86" s="70">
        <f t="shared" si="13"/>
        <v>14.54</v>
      </c>
      <c r="P86" s="70">
        <f t="shared" si="13"/>
        <v>2.4065000000000003</v>
      </c>
      <c r="Q86" s="70"/>
      <c r="R86" s="70">
        <f>R80</f>
        <v>696.75</v>
      </c>
      <c r="S86" s="70">
        <f>S80</f>
        <v>5.00975</v>
      </c>
    </row>
    <row r="87" spans="1:19" ht="15">
      <c r="A87" s="99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81"/>
      <c r="R87" s="137"/>
      <c r="S87" s="138"/>
    </row>
    <row r="88" spans="2:19" ht="15"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81"/>
      <c r="R88" s="119"/>
      <c r="S88" s="140"/>
    </row>
    <row r="89" spans="2:19" ht="17.25"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81"/>
      <c r="R89" s="166" t="s">
        <v>228</v>
      </c>
      <c r="S89" s="167">
        <f>S86+S68</f>
        <v>104.90634999999999</v>
      </c>
    </row>
  </sheetData>
  <sheetProtection/>
  <mergeCells count="27">
    <mergeCell ref="S4:S8"/>
    <mergeCell ref="B74:B78"/>
    <mergeCell ref="C74:C78"/>
    <mergeCell ref="D74:D78"/>
    <mergeCell ref="E74:E78"/>
    <mergeCell ref="F74:F78"/>
    <mergeCell ref="G74:G78"/>
    <mergeCell ref="H74:J78"/>
    <mergeCell ref="K74:K78"/>
    <mergeCell ref="L74:N78"/>
    <mergeCell ref="O74:P78"/>
    <mergeCell ref="R74:R78"/>
    <mergeCell ref="S74:S78"/>
    <mergeCell ref="Q74:Q78"/>
    <mergeCell ref="Q4:Q8"/>
    <mergeCell ref="B1:R1"/>
    <mergeCell ref="B4:B8"/>
    <mergeCell ref="C4:C8"/>
    <mergeCell ref="D4:D8"/>
    <mergeCell ref="E4:E8"/>
    <mergeCell ref="R4:R8"/>
    <mergeCell ref="F4:F8"/>
    <mergeCell ref="G4:G8"/>
    <mergeCell ref="H4:J8"/>
    <mergeCell ref="K4:K8"/>
    <mergeCell ref="L4:N8"/>
    <mergeCell ref="O4:P8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4" r:id="rId1"/>
  <rowBreaks count="1" manualBreakCount="1">
    <brk id="43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9"/>
  <sheetViews>
    <sheetView view="pageBreakPreview" zoomScale="70" zoomScaleSheetLayoutView="70" zoomScalePageLayoutView="0" workbookViewId="0" topLeftCell="A25">
      <selection activeCell="A59" sqref="A59:IV59"/>
    </sheetView>
  </sheetViews>
  <sheetFormatPr defaultColWidth="9.140625" defaultRowHeight="15"/>
  <cols>
    <col min="1" max="1" width="4.57421875" style="99" customWidth="1"/>
    <col min="2" max="2" width="7.8515625" style="99" customWidth="1"/>
    <col min="3" max="3" width="22.8515625" style="99" bestFit="1" customWidth="1"/>
    <col min="4" max="4" width="36.28125" style="99" bestFit="1" customWidth="1"/>
    <col min="5" max="5" width="10.28125" style="99" bestFit="1" customWidth="1"/>
    <col min="6" max="6" width="9.28125" style="99" bestFit="1" customWidth="1"/>
    <col min="7" max="7" width="15.8515625" style="99" bestFit="1" customWidth="1"/>
    <col min="8" max="10" width="9.28125" style="99" bestFit="1" customWidth="1"/>
    <col min="11" max="11" width="18.28125" style="99" bestFit="1" customWidth="1"/>
    <col min="12" max="13" width="6.7109375" style="99" bestFit="1" customWidth="1"/>
    <col min="14" max="14" width="11.28125" style="99" bestFit="1" customWidth="1"/>
    <col min="15" max="15" width="9.28125" style="99" bestFit="1" customWidth="1"/>
    <col min="16" max="16" width="8.00390625" style="99" bestFit="1" customWidth="1"/>
    <col min="17" max="17" width="9.140625" style="170" bestFit="1" customWidth="1"/>
    <col min="18" max="18" width="12.00390625" style="99" customWidth="1"/>
    <col min="19" max="19" width="10.00390625" style="99" bestFit="1" customWidth="1"/>
  </cols>
  <sheetData>
    <row r="1" spans="2:18" ht="24">
      <c r="B1" s="336" t="s">
        <v>78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</row>
    <row r="2" ht="15" thickBot="1"/>
    <row r="3" spans="2:19" ht="31.5" customHeight="1" thickBot="1">
      <c r="B3" s="328" t="s">
        <v>1</v>
      </c>
      <c r="C3" s="328" t="s">
        <v>55</v>
      </c>
      <c r="D3" s="328" t="s">
        <v>56</v>
      </c>
      <c r="E3" s="328" t="s">
        <v>2</v>
      </c>
      <c r="F3" s="328" t="s">
        <v>3</v>
      </c>
      <c r="G3" s="328" t="s">
        <v>51</v>
      </c>
      <c r="H3" s="337" t="s">
        <v>52</v>
      </c>
      <c r="I3" s="343"/>
      <c r="J3" s="338"/>
      <c r="K3" s="328" t="s">
        <v>98</v>
      </c>
      <c r="L3" s="337" t="s">
        <v>53</v>
      </c>
      <c r="M3" s="343"/>
      <c r="N3" s="338"/>
      <c r="O3" s="337" t="s">
        <v>99</v>
      </c>
      <c r="P3" s="338"/>
      <c r="Q3" s="333" t="s">
        <v>229</v>
      </c>
      <c r="R3" s="337" t="s">
        <v>5</v>
      </c>
      <c r="S3" s="354" t="s">
        <v>50</v>
      </c>
    </row>
    <row r="4" spans="2:19" ht="15" thickBot="1">
      <c r="B4" s="329"/>
      <c r="C4" s="329"/>
      <c r="D4" s="329"/>
      <c r="E4" s="329"/>
      <c r="F4" s="329"/>
      <c r="G4" s="329"/>
      <c r="H4" s="339"/>
      <c r="I4" s="344"/>
      <c r="J4" s="340"/>
      <c r="K4" s="329"/>
      <c r="L4" s="339"/>
      <c r="M4" s="344"/>
      <c r="N4" s="340"/>
      <c r="O4" s="339"/>
      <c r="P4" s="340"/>
      <c r="Q4" s="334"/>
      <c r="R4" s="339"/>
      <c r="S4" s="354"/>
    </row>
    <row r="5" spans="2:19" ht="15" thickBot="1">
      <c r="B5" s="329"/>
      <c r="C5" s="329"/>
      <c r="D5" s="329"/>
      <c r="E5" s="329"/>
      <c r="F5" s="329"/>
      <c r="G5" s="329"/>
      <c r="H5" s="339"/>
      <c r="I5" s="344"/>
      <c r="J5" s="340"/>
      <c r="K5" s="329"/>
      <c r="L5" s="339"/>
      <c r="M5" s="344"/>
      <c r="N5" s="340"/>
      <c r="O5" s="339"/>
      <c r="P5" s="340"/>
      <c r="Q5" s="334"/>
      <c r="R5" s="339"/>
      <c r="S5" s="354"/>
    </row>
    <row r="6" spans="2:19" ht="15" thickBot="1">
      <c r="B6" s="329"/>
      <c r="C6" s="329"/>
      <c r="D6" s="329"/>
      <c r="E6" s="329"/>
      <c r="F6" s="329"/>
      <c r="G6" s="329"/>
      <c r="H6" s="339"/>
      <c r="I6" s="344"/>
      <c r="J6" s="340"/>
      <c r="K6" s="329"/>
      <c r="L6" s="339"/>
      <c r="M6" s="344"/>
      <c r="N6" s="340"/>
      <c r="O6" s="339"/>
      <c r="P6" s="340"/>
      <c r="Q6" s="334"/>
      <c r="R6" s="339"/>
      <c r="S6" s="354"/>
    </row>
    <row r="7" spans="2:19" ht="15" thickBot="1">
      <c r="B7" s="330"/>
      <c r="C7" s="330"/>
      <c r="D7" s="330"/>
      <c r="E7" s="330"/>
      <c r="F7" s="330"/>
      <c r="G7" s="330"/>
      <c r="H7" s="341"/>
      <c r="I7" s="345"/>
      <c r="J7" s="342"/>
      <c r="K7" s="330"/>
      <c r="L7" s="341"/>
      <c r="M7" s="345"/>
      <c r="N7" s="342"/>
      <c r="O7" s="341"/>
      <c r="P7" s="342"/>
      <c r="Q7" s="335"/>
      <c r="R7" s="341"/>
      <c r="S7" s="354"/>
    </row>
    <row r="8" spans="2:19" ht="15.75" thickBot="1">
      <c r="B8" s="131"/>
      <c r="C8" s="133"/>
      <c r="D8" s="133"/>
      <c r="E8" s="133"/>
      <c r="F8" s="133"/>
      <c r="G8" s="133"/>
      <c r="H8" s="133" t="s">
        <v>6</v>
      </c>
      <c r="I8" s="133" t="s">
        <v>7</v>
      </c>
      <c r="J8" s="133" t="s">
        <v>8</v>
      </c>
      <c r="K8" s="133"/>
      <c r="L8" s="133" t="s">
        <v>9</v>
      </c>
      <c r="M8" s="133" t="s">
        <v>10</v>
      </c>
      <c r="N8" s="133" t="s">
        <v>11</v>
      </c>
      <c r="O8" s="133" t="s">
        <v>12</v>
      </c>
      <c r="P8" s="133" t="s">
        <v>13</v>
      </c>
      <c r="Q8" s="188"/>
      <c r="R8" s="132"/>
      <c r="S8" s="96"/>
    </row>
    <row r="9" spans="1:19" s="29" customFormat="1" ht="25.5" customHeight="1" thickBot="1">
      <c r="A9" s="102"/>
      <c r="B9" s="38"/>
      <c r="C9" s="5" t="s">
        <v>14</v>
      </c>
      <c r="D9" s="225" t="s">
        <v>79</v>
      </c>
      <c r="E9" s="241"/>
      <c r="F9" s="241"/>
      <c r="G9" s="49">
        <v>200</v>
      </c>
      <c r="H9" s="83">
        <f>H10+H11+H12+H13+H14+H15</f>
        <v>6.154999999999999</v>
      </c>
      <c r="I9" s="83">
        <f aca="true" t="shared" si="0" ref="I9:P9">I10+I11+I12+I13+I14+I15</f>
        <v>8.82</v>
      </c>
      <c r="J9" s="83">
        <f t="shared" si="0"/>
        <v>36.14</v>
      </c>
      <c r="K9" s="83">
        <f t="shared" si="0"/>
        <v>250.05</v>
      </c>
      <c r="L9" s="83">
        <f t="shared" si="0"/>
        <v>0.11249999999999999</v>
      </c>
      <c r="M9" s="83">
        <f t="shared" si="0"/>
        <v>0.265</v>
      </c>
      <c r="N9" s="83">
        <f t="shared" si="0"/>
        <v>1.95</v>
      </c>
      <c r="O9" s="83">
        <f t="shared" si="0"/>
        <v>167.49999999999997</v>
      </c>
      <c r="P9" s="83">
        <f t="shared" si="0"/>
        <v>1.3370000000000002</v>
      </c>
      <c r="Q9" s="189" t="s">
        <v>258</v>
      </c>
      <c r="R9" s="86">
        <f>R10+R11+R12+R13+R14+R15</f>
        <v>837.75</v>
      </c>
      <c r="S9" s="86">
        <f>S10+S11+S12+S13+S14+S15</f>
        <v>14.332500000000003</v>
      </c>
    </row>
    <row r="10" spans="2:19" ht="24.75" customHeight="1" thickBot="1">
      <c r="B10" s="46"/>
      <c r="C10" s="47"/>
      <c r="D10" s="223" t="s">
        <v>35</v>
      </c>
      <c r="E10" s="248">
        <v>130</v>
      </c>
      <c r="F10" s="248">
        <v>130</v>
      </c>
      <c r="G10" s="30"/>
      <c r="H10" s="77">
        <v>3.64</v>
      </c>
      <c r="I10" s="77">
        <v>4.16</v>
      </c>
      <c r="J10" s="77">
        <v>6.11</v>
      </c>
      <c r="K10" s="77">
        <v>75.4</v>
      </c>
      <c r="L10" s="77">
        <v>0.052</v>
      </c>
      <c r="M10" s="77">
        <v>0.195</v>
      </c>
      <c r="N10" s="77">
        <v>1.95</v>
      </c>
      <c r="O10" s="77">
        <v>161.2</v>
      </c>
      <c r="P10" s="77">
        <v>0.26</v>
      </c>
      <c r="Q10" s="39"/>
      <c r="R10" s="72">
        <v>69.75</v>
      </c>
      <c r="S10" s="97">
        <f>(E10*R10)/1000</f>
        <v>9.0675</v>
      </c>
    </row>
    <row r="11" spans="2:19" ht="24.75" customHeight="1" thickBot="1">
      <c r="B11" s="46"/>
      <c r="C11" s="47"/>
      <c r="D11" s="223" t="s">
        <v>80</v>
      </c>
      <c r="E11" s="238">
        <v>10</v>
      </c>
      <c r="F11" s="238">
        <f>E11</f>
        <v>10</v>
      </c>
      <c r="G11" s="10"/>
      <c r="H11" s="66">
        <v>0.07</v>
      </c>
      <c r="I11" s="66">
        <v>0.1</v>
      </c>
      <c r="J11" s="66">
        <v>7.14</v>
      </c>
      <c r="K11" s="66">
        <v>33</v>
      </c>
      <c r="L11" s="66">
        <v>0.008</v>
      </c>
      <c r="M11" s="66">
        <v>0.004</v>
      </c>
      <c r="N11" s="66"/>
      <c r="O11" s="66">
        <v>0.8</v>
      </c>
      <c r="P11" s="66">
        <v>0.102</v>
      </c>
      <c r="Q11" s="39"/>
      <c r="R11" s="72">
        <v>99</v>
      </c>
      <c r="S11" s="97">
        <f aca="true" t="shared" si="1" ref="S11:S55">(E11*R11)/1000</f>
        <v>0.99</v>
      </c>
    </row>
    <row r="12" spans="2:19" ht="24.75" customHeight="1" thickBot="1">
      <c r="B12" s="46"/>
      <c r="C12" s="47"/>
      <c r="D12" s="223" t="s">
        <v>81</v>
      </c>
      <c r="E12" s="238">
        <v>10</v>
      </c>
      <c r="F12" s="238">
        <f>E12</f>
        <v>10</v>
      </c>
      <c r="G12" s="10"/>
      <c r="H12" s="66">
        <v>1.15</v>
      </c>
      <c r="I12" s="66">
        <v>0.33</v>
      </c>
      <c r="J12" s="66">
        <v>6.65</v>
      </c>
      <c r="K12" s="66">
        <v>34.8</v>
      </c>
      <c r="L12" s="66"/>
      <c r="M12" s="66">
        <v>0.04</v>
      </c>
      <c r="N12" s="66"/>
      <c r="O12" s="66">
        <v>2.7</v>
      </c>
      <c r="P12" s="66">
        <v>0.27</v>
      </c>
      <c r="Q12" s="39"/>
      <c r="R12" s="72">
        <v>42</v>
      </c>
      <c r="S12" s="97">
        <f t="shared" si="1"/>
        <v>0.42</v>
      </c>
    </row>
    <row r="13" spans="1:19" s="4" customFormat="1" ht="24.75" customHeight="1" thickBot="1">
      <c r="A13" s="99"/>
      <c r="B13" s="46"/>
      <c r="C13" s="45"/>
      <c r="D13" s="223" t="s">
        <v>82</v>
      </c>
      <c r="E13" s="238">
        <v>10</v>
      </c>
      <c r="F13" s="238">
        <f>E13</f>
        <v>10</v>
      </c>
      <c r="G13" s="10"/>
      <c r="H13" s="66">
        <v>1.26</v>
      </c>
      <c r="I13" s="66">
        <v>0.33</v>
      </c>
      <c r="J13" s="66">
        <v>6.21</v>
      </c>
      <c r="K13" s="66">
        <v>33.5</v>
      </c>
      <c r="L13" s="66">
        <v>0.045</v>
      </c>
      <c r="M13" s="66">
        <v>0.02</v>
      </c>
      <c r="N13" s="66"/>
      <c r="O13" s="66">
        <v>2</v>
      </c>
      <c r="P13" s="66">
        <v>0.665</v>
      </c>
      <c r="Q13" s="39"/>
      <c r="R13" s="72">
        <v>79</v>
      </c>
      <c r="S13" s="97">
        <f t="shared" si="1"/>
        <v>0.79</v>
      </c>
    </row>
    <row r="14" spans="1:19" s="4" customFormat="1" ht="24.75" customHeight="1" thickBot="1">
      <c r="A14" s="99"/>
      <c r="B14" s="46"/>
      <c r="C14" s="45"/>
      <c r="D14" s="223" t="s">
        <v>18</v>
      </c>
      <c r="E14" s="238">
        <v>10</v>
      </c>
      <c r="F14" s="238">
        <f>E14</f>
        <v>10</v>
      </c>
      <c r="G14" s="291"/>
      <c r="H14" s="66"/>
      <c r="I14" s="66"/>
      <c r="J14" s="66">
        <v>9.98</v>
      </c>
      <c r="K14" s="66">
        <v>37.9</v>
      </c>
      <c r="L14" s="66"/>
      <c r="M14" s="66"/>
      <c r="N14" s="66"/>
      <c r="O14" s="66">
        <v>0.2</v>
      </c>
      <c r="P14" s="66">
        <v>0.03</v>
      </c>
      <c r="Q14" s="39"/>
      <c r="R14" s="72">
        <v>65</v>
      </c>
      <c r="S14" s="97">
        <f t="shared" si="1"/>
        <v>0.65</v>
      </c>
    </row>
    <row r="15" spans="1:19" s="4" customFormat="1" ht="24.75" customHeight="1" thickBot="1">
      <c r="A15" s="99"/>
      <c r="B15" s="46"/>
      <c r="C15" s="45"/>
      <c r="D15" s="223" t="s">
        <v>17</v>
      </c>
      <c r="E15" s="238">
        <v>5</v>
      </c>
      <c r="F15" s="238">
        <f>E15</f>
        <v>5</v>
      </c>
      <c r="G15" s="291"/>
      <c r="H15" s="66">
        <v>0.035</v>
      </c>
      <c r="I15" s="66">
        <v>3.9</v>
      </c>
      <c r="J15" s="66">
        <v>0.05</v>
      </c>
      <c r="K15" s="66">
        <v>35.45</v>
      </c>
      <c r="L15" s="66">
        <v>0.0075</v>
      </c>
      <c r="M15" s="66">
        <v>0.006</v>
      </c>
      <c r="N15" s="66"/>
      <c r="O15" s="66">
        <v>0.6</v>
      </c>
      <c r="P15" s="66">
        <v>0.01</v>
      </c>
      <c r="Q15" s="39"/>
      <c r="R15" s="72">
        <v>483</v>
      </c>
      <c r="S15" s="97">
        <f t="shared" si="1"/>
        <v>2.415</v>
      </c>
    </row>
    <row r="16" spans="1:19" s="4" customFormat="1" ht="24.75" customHeight="1" thickBot="1">
      <c r="A16" s="99"/>
      <c r="B16" s="7"/>
      <c r="C16" s="8"/>
      <c r="D16" s="249" t="s">
        <v>83</v>
      </c>
      <c r="E16" s="237"/>
      <c r="F16" s="239"/>
      <c r="G16" s="9">
        <v>200</v>
      </c>
      <c r="H16" s="53">
        <f>H17+H18+H19</f>
        <v>2.52</v>
      </c>
      <c r="I16" s="53">
        <f aca="true" t="shared" si="2" ref="I16:P16">I17+I18+I19</f>
        <v>2.88</v>
      </c>
      <c r="J16" s="53">
        <f t="shared" si="2"/>
        <v>19.200000000000003</v>
      </c>
      <c r="K16" s="53">
        <f t="shared" si="2"/>
        <v>109.05000000000001</v>
      </c>
      <c r="L16" s="53">
        <f t="shared" si="2"/>
        <v>0.036</v>
      </c>
      <c r="M16" s="53">
        <f t="shared" si="2"/>
        <v>0.135</v>
      </c>
      <c r="N16" s="53">
        <f t="shared" si="2"/>
        <v>1.35</v>
      </c>
      <c r="O16" s="53">
        <f t="shared" si="2"/>
        <v>111.3</v>
      </c>
      <c r="P16" s="53">
        <f t="shared" si="2"/>
        <v>0.22499999999999998</v>
      </c>
      <c r="Q16" s="176" t="s">
        <v>257</v>
      </c>
      <c r="R16" s="68">
        <f>R17+R18+R19</f>
        <v>564.75</v>
      </c>
      <c r="S16" s="68">
        <f>S17+S18+S19</f>
        <v>8.379999999999999</v>
      </c>
    </row>
    <row r="17" spans="2:19" ht="24.75" customHeight="1" thickBot="1">
      <c r="B17" s="46"/>
      <c r="C17" s="47"/>
      <c r="D17" s="223" t="s">
        <v>74</v>
      </c>
      <c r="E17" s="238">
        <v>1</v>
      </c>
      <c r="F17" s="238">
        <f>E17</f>
        <v>1</v>
      </c>
      <c r="G17" s="10"/>
      <c r="H17" s="66"/>
      <c r="I17" s="66"/>
      <c r="J17" s="66"/>
      <c r="K17" s="66"/>
      <c r="L17" s="66"/>
      <c r="M17" s="66"/>
      <c r="N17" s="66"/>
      <c r="O17" s="66"/>
      <c r="P17" s="66"/>
      <c r="Q17" s="39"/>
      <c r="R17" s="72">
        <v>430</v>
      </c>
      <c r="S17" s="97">
        <f t="shared" si="1"/>
        <v>0.43</v>
      </c>
    </row>
    <row r="18" spans="2:19" ht="24.75" customHeight="1" thickBot="1">
      <c r="B18" s="46"/>
      <c r="C18" s="47"/>
      <c r="D18" s="223" t="s">
        <v>18</v>
      </c>
      <c r="E18" s="238">
        <v>15</v>
      </c>
      <c r="F18" s="238">
        <f>E18</f>
        <v>15</v>
      </c>
      <c r="G18" s="133"/>
      <c r="H18" s="66"/>
      <c r="I18" s="66"/>
      <c r="J18" s="66">
        <v>14.97</v>
      </c>
      <c r="K18" s="66">
        <v>56.85</v>
      </c>
      <c r="L18" s="66"/>
      <c r="M18" s="66"/>
      <c r="N18" s="66"/>
      <c r="O18" s="66">
        <v>0.3</v>
      </c>
      <c r="P18" s="66">
        <v>0.045</v>
      </c>
      <c r="Q18" s="39"/>
      <c r="R18" s="72">
        <v>65</v>
      </c>
      <c r="S18" s="97">
        <f t="shared" si="1"/>
        <v>0.975</v>
      </c>
    </row>
    <row r="19" spans="2:19" ht="24.75" customHeight="1" thickBot="1">
      <c r="B19" s="46"/>
      <c r="C19" s="47"/>
      <c r="D19" s="223" t="s">
        <v>35</v>
      </c>
      <c r="E19" s="238">
        <v>100</v>
      </c>
      <c r="F19" s="238">
        <v>100</v>
      </c>
      <c r="G19" s="292"/>
      <c r="H19" s="88">
        <v>2.52</v>
      </c>
      <c r="I19" s="88">
        <v>2.88</v>
      </c>
      <c r="J19" s="88">
        <v>4.23</v>
      </c>
      <c r="K19" s="88">
        <v>52.2</v>
      </c>
      <c r="L19" s="88">
        <v>0.036</v>
      </c>
      <c r="M19" s="88">
        <v>0.135</v>
      </c>
      <c r="N19" s="88">
        <v>1.35</v>
      </c>
      <c r="O19" s="88">
        <v>111</v>
      </c>
      <c r="P19" s="88">
        <v>0.18</v>
      </c>
      <c r="Q19" s="39"/>
      <c r="R19" s="72">
        <v>69.75</v>
      </c>
      <c r="S19" s="97">
        <f t="shared" si="1"/>
        <v>6.975</v>
      </c>
    </row>
    <row r="20" spans="1:19" s="4" customFormat="1" ht="21" customHeight="1" thickBot="1">
      <c r="A20" s="99"/>
      <c r="B20" s="7"/>
      <c r="C20" s="8"/>
      <c r="D20" s="222" t="s">
        <v>200</v>
      </c>
      <c r="E20" s="239"/>
      <c r="F20" s="239"/>
      <c r="G20" s="9">
        <v>44</v>
      </c>
      <c r="H20" s="53">
        <f>H21+H22+H23</f>
        <v>3.9690000000000003</v>
      </c>
      <c r="I20" s="53">
        <f aca="true" t="shared" si="3" ref="I20:P20">I21+I22+I23</f>
        <v>57.53</v>
      </c>
      <c r="J20" s="53">
        <f t="shared" si="3"/>
        <v>15.01</v>
      </c>
      <c r="K20" s="53">
        <f t="shared" si="3"/>
        <v>600.1</v>
      </c>
      <c r="L20" s="53">
        <f t="shared" si="3"/>
        <v>0.366</v>
      </c>
      <c r="M20" s="53">
        <f t="shared" si="3"/>
        <v>0.093</v>
      </c>
      <c r="N20" s="53">
        <f t="shared" si="3"/>
        <v>0</v>
      </c>
      <c r="O20" s="53">
        <f t="shared" si="3"/>
        <v>14.4</v>
      </c>
      <c r="P20" s="53">
        <f t="shared" si="3"/>
        <v>0.818</v>
      </c>
      <c r="Q20" s="176" t="s">
        <v>262</v>
      </c>
      <c r="R20" s="68">
        <f>R21+R22+R23</f>
        <v>1179.1</v>
      </c>
      <c r="S20" s="68">
        <f>S21+S22+S23</f>
        <v>10.8205</v>
      </c>
    </row>
    <row r="21" spans="2:19" ht="24" customHeight="1" thickBot="1">
      <c r="B21" s="46"/>
      <c r="C21" s="47"/>
      <c r="D21" s="223" t="s">
        <v>23</v>
      </c>
      <c r="E21" s="238">
        <v>30</v>
      </c>
      <c r="F21" s="238">
        <f>E21</f>
        <v>30</v>
      </c>
      <c r="G21" s="10"/>
      <c r="H21" s="66">
        <v>2.31</v>
      </c>
      <c r="I21" s="66">
        <v>0.9</v>
      </c>
      <c r="J21" s="66">
        <v>14.94</v>
      </c>
      <c r="K21" s="66">
        <v>78.6</v>
      </c>
      <c r="L21" s="66">
        <v>0.261</v>
      </c>
      <c r="M21" s="66">
        <v>0.009</v>
      </c>
      <c r="N21" s="66"/>
      <c r="O21" s="66">
        <v>6</v>
      </c>
      <c r="P21" s="66">
        <v>0.594</v>
      </c>
      <c r="Q21" s="39"/>
      <c r="R21" s="72">
        <v>111.6</v>
      </c>
      <c r="S21" s="97">
        <f t="shared" si="1"/>
        <v>3.348</v>
      </c>
    </row>
    <row r="22" spans="2:19" ht="24" customHeight="1" thickBot="1">
      <c r="B22" s="46"/>
      <c r="C22" s="47"/>
      <c r="D22" s="223" t="s">
        <v>17</v>
      </c>
      <c r="E22" s="238">
        <v>7</v>
      </c>
      <c r="F22" s="238">
        <f>E22</f>
        <v>7</v>
      </c>
      <c r="G22" s="10"/>
      <c r="H22" s="66">
        <v>0.049</v>
      </c>
      <c r="I22" s="66">
        <v>54.6</v>
      </c>
      <c r="J22" s="66">
        <v>0.07</v>
      </c>
      <c r="K22" s="66">
        <v>496.3</v>
      </c>
      <c r="L22" s="66">
        <v>0.105</v>
      </c>
      <c r="M22" s="66">
        <v>0.084</v>
      </c>
      <c r="N22" s="66"/>
      <c r="O22" s="66">
        <v>8.4</v>
      </c>
      <c r="P22" s="66">
        <v>0.14</v>
      </c>
      <c r="Q22" s="39"/>
      <c r="R22" s="72">
        <v>483</v>
      </c>
      <c r="S22" s="97">
        <f t="shared" si="1"/>
        <v>3.381</v>
      </c>
    </row>
    <row r="23" spans="2:19" ht="24" customHeight="1" thickBot="1">
      <c r="B23" s="46"/>
      <c r="C23" s="47"/>
      <c r="D23" s="223" t="s">
        <v>124</v>
      </c>
      <c r="E23" s="238">
        <v>7</v>
      </c>
      <c r="F23" s="238">
        <v>7</v>
      </c>
      <c r="G23" s="10"/>
      <c r="H23" s="66">
        <v>1.61</v>
      </c>
      <c r="I23" s="66">
        <v>2.03</v>
      </c>
      <c r="J23" s="66"/>
      <c r="K23" s="66">
        <v>25.2</v>
      </c>
      <c r="L23" s="66"/>
      <c r="M23" s="66"/>
      <c r="N23" s="66"/>
      <c r="O23" s="66"/>
      <c r="P23" s="66">
        <v>0.084</v>
      </c>
      <c r="Q23" s="39"/>
      <c r="R23" s="72">
        <v>584.5</v>
      </c>
      <c r="S23" s="97">
        <f t="shared" si="1"/>
        <v>4.0915</v>
      </c>
    </row>
    <row r="24" spans="1:19" s="4" customFormat="1" ht="24" customHeight="1" thickBot="1">
      <c r="A24" s="99"/>
      <c r="B24" s="7"/>
      <c r="C24" s="5" t="s">
        <v>24</v>
      </c>
      <c r="D24" s="225" t="s">
        <v>84</v>
      </c>
      <c r="E24" s="241"/>
      <c r="F24" s="239"/>
      <c r="G24" s="49">
        <v>100</v>
      </c>
      <c r="H24" s="83">
        <f>H25+H26</f>
        <v>0.176</v>
      </c>
      <c r="I24" s="83">
        <f aca="true" t="shared" si="4" ref="I24:P24">I25+I26</f>
        <v>0</v>
      </c>
      <c r="J24" s="83">
        <f t="shared" si="4"/>
        <v>10.594000000000001</v>
      </c>
      <c r="K24" s="83">
        <f t="shared" si="4"/>
        <v>41.452</v>
      </c>
      <c r="L24" s="83">
        <f t="shared" si="4"/>
        <v>0.08</v>
      </c>
      <c r="M24" s="83">
        <f t="shared" si="4"/>
        <v>0.0016</v>
      </c>
      <c r="N24" s="83">
        <f t="shared" si="4"/>
        <v>0.8</v>
      </c>
      <c r="O24" s="83">
        <f t="shared" si="4"/>
        <v>1.248</v>
      </c>
      <c r="P24" s="83">
        <f t="shared" si="4"/>
        <v>0.151</v>
      </c>
      <c r="Q24" s="189" t="s">
        <v>264</v>
      </c>
      <c r="R24" s="86">
        <f>R25+R26</f>
        <v>264</v>
      </c>
      <c r="S24" s="86">
        <f>S25+S26</f>
        <v>2.242</v>
      </c>
    </row>
    <row r="25" spans="1:19" s="4" customFormat="1" ht="24.75" customHeight="1" thickBot="1">
      <c r="A25" s="99"/>
      <c r="B25" s="46"/>
      <c r="C25" s="44"/>
      <c r="D25" s="223" t="s">
        <v>85</v>
      </c>
      <c r="E25" s="238">
        <v>8</v>
      </c>
      <c r="F25" s="238">
        <v>8</v>
      </c>
      <c r="G25" s="10"/>
      <c r="H25" s="66">
        <v>0.176</v>
      </c>
      <c r="I25" s="66"/>
      <c r="J25" s="66">
        <v>0.614</v>
      </c>
      <c r="K25" s="66">
        <v>3.552</v>
      </c>
      <c r="L25" s="66">
        <v>0.08</v>
      </c>
      <c r="M25" s="66">
        <v>0.0016</v>
      </c>
      <c r="N25" s="66">
        <v>0.8</v>
      </c>
      <c r="O25" s="66">
        <v>1.048</v>
      </c>
      <c r="P25" s="66">
        <v>0.121</v>
      </c>
      <c r="Q25" s="39"/>
      <c r="R25" s="72">
        <v>199</v>
      </c>
      <c r="S25" s="97">
        <f t="shared" si="1"/>
        <v>1.592</v>
      </c>
    </row>
    <row r="26" spans="1:19" s="4" customFormat="1" ht="24.75" customHeight="1" thickBot="1">
      <c r="A26" s="99"/>
      <c r="B26" s="46"/>
      <c r="C26" s="44"/>
      <c r="D26" s="223" t="s">
        <v>18</v>
      </c>
      <c r="E26" s="238">
        <v>10</v>
      </c>
      <c r="F26" s="238">
        <f>E26</f>
        <v>10</v>
      </c>
      <c r="G26" s="291"/>
      <c r="H26" s="66"/>
      <c r="I26" s="66"/>
      <c r="J26" s="66">
        <v>9.98</v>
      </c>
      <c r="K26" s="66">
        <v>37.9</v>
      </c>
      <c r="L26" s="66"/>
      <c r="M26" s="66"/>
      <c r="N26" s="66"/>
      <c r="O26" s="66">
        <v>0.2</v>
      </c>
      <c r="P26" s="66">
        <v>0.03</v>
      </c>
      <c r="Q26" s="39"/>
      <c r="R26" s="72">
        <v>65</v>
      </c>
      <c r="S26" s="97">
        <f t="shared" si="1"/>
        <v>0.65</v>
      </c>
    </row>
    <row r="27" spans="1:19" s="4" customFormat="1" ht="36.75" customHeight="1" thickBot="1">
      <c r="A27" s="99"/>
      <c r="B27" s="7"/>
      <c r="C27" s="5" t="s">
        <v>26</v>
      </c>
      <c r="D27" s="225" t="s">
        <v>386</v>
      </c>
      <c r="E27" s="241"/>
      <c r="F27" s="239"/>
      <c r="G27" s="49">
        <v>45</v>
      </c>
      <c r="H27" s="83">
        <f aca="true" t="shared" si="5" ref="H27:P27">H28+H29</f>
        <v>0.72</v>
      </c>
      <c r="I27" s="83">
        <f t="shared" si="5"/>
        <v>4.995</v>
      </c>
      <c r="J27" s="83">
        <f t="shared" si="5"/>
        <v>2.08</v>
      </c>
      <c r="K27" s="83">
        <f t="shared" si="5"/>
        <v>54.550000000000004</v>
      </c>
      <c r="L27" s="83">
        <f t="shared" si="5"/>
        <v>0</v>
      </c>
      <c r="M27" s="83">
        <f t="shared" si="5"/>
        <v>0.016</v>
      </c>
      <c r="N27" s="83">
        <f t="shared" si="5"/>
        <v>24</v>
      </c>
      <c r="O27" s="83">
        <f t="shared" si="5"/>
        <v>19.2</v>
      </c>
      <c r="P27" s="83">
        <f t="shared" si="5"/>
        <v>0.24</v>
      </c>
      <c r="Q27" s="189" t="s">
        <v>387</v>
      </c>
      <c r="R27" s="86">
        <f>SUM(R28:R29)</f>
        <v>159</v>
      </c>
      <c r="S27" s="86">
        <f>SUM(S28:S29)</f>
        <v>1.875</v>
      </c>
    </row>
    <row r="28" spans="2:19" ht="24.75" customHeight="1" thickBot="1">
      <c r="B28" s="46"/>
      <c r="C28" s="47"/>
      <c r="D28" s="223" t="s">
        <v>86</v>
      </c>
      <c r="E28" s="238">
        <v>50</v>
      </c>
      <c r="F28" s="238">
        <v>40</v>
      </c>
      <c r="G28" s="10"/>
      <c r="H28" s="66">
        <v>0.72</v>
      </c>
      <c r="I28" s="66"/>
      <c r="J28" s="66">
        <v>2.08</v>
      </c>
      <c r="K28" s="66">
        <v>9.6</v>
      </c>
      <c r="L28" s="66"/>
      <c r="M28" s="66">
        <v>0.016</v>
      </c>
      <c r="N28" s="66">
        <v>24</v>
      </c>
      <c r="O28" s="66">
        <v>19.2</v>
      </c>
      <c r="P28" s="66">
        <v>0.24</v>
      </c>
      <c r="Q28" s="39"/>
      <c r="R28" s="72">
        <v>24</v>
      </c>
      <c r="S28" s="97">
        <f t="shared" si="1"/>
        <v>1.2</v>
      </c>
    </row>
    <row r="29" spans="2:19" ht="24.75" customHeight="1" thickBot="1">
      <c r="B29" s="46"/>
      <c r="C29" s="47"/>
      <c r="D29" s="223" t="s">
        <v>28</v>
      </c>
      <c r="E29" s="238">
        <v>5</v>
      </c>
      <c r="F29" s="238">
        <v>5</v>
      </c>
      <c r="G29" s="10"/>
      <c r="H29" s="66">
        <v>0</v>
      </c>
      <c r="I29" s="66">
        <v>4.995</v>
      </c>
      <c r="J29" s="66">
        <v>0</v>
      </c>
      <c r="K29" s="66">
        <v>44.95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39"/>
      <c r="R29" s="72">
        <v>135</v>
      </c>
      <c r="S29" s="97">
        <f t="shared" si="1"/>
        <v>0.675</v>
      </c>
    </row>
    <row r="30" spans="1:19" s="4" customFormat="1" ht="36.75" customHeight="1" thickBot="1">
      <c r="A30" s="99"/>
      <c r="B30" s="7"/>
      <c r="C30" s="8"/>
      <c r="D30" s="222" t="s">
        <v>388</v>
      </c>
      <c r="E30" s="239"/>
      <c r="F30" s="239"/>
      <c r="G30" s="9">
        <v>250</v>
      </c>
      <c r="H30" s="53">
        <f aca="true" t="shared" si="6" ref="H30:P30">H31+H32+H33+H34+H35+H36+H40</f>
        <v>5.731</v>
      </c>
      <c r="I30" s="53">
        <f t="shared" si="6"/>
        <v>9.459999999999999</v>
      </c>
      <c r="J30" s="53">
        <f t="shared" si="6"/>
        <v>8.458</v>
      </c>
      <c r="K30" s="53">
        <f t="shared" si="6"/>
        <v>142.03000000000003</v>
      </c>
      <c r="L30" s="53">
        <f t="shared" si="6"/>
        <v>2.9305</v>
      </c>
      <c r="M30" s="53">
        <f t="shared" si="6"/>
        <v>0.15560000000000002</v>
      </c>
      <c r="N30" s="53">
        <f t="shared" si="6"/>
        <v>0.161</v>
      </c>
      <c r="O30" s="53">
        <f t="shared" si="6"/>
        <v>26.96</v>
      </c>
      <c r="P30" s="53">
        <f t="shared" si="6"/>
        <v>1.245</v>
      </c>
      <c r="Q30" s="176" t="s">
        <v>261</v>
      </c>
      <c r="R30" s="68">
        <f>R31+R32+R33+R34+R35+R36+R40+R37+R38</f>
        <v>1653.35</v>
      </c>
      <c r="S30" s="68">
        <f>SUM(S31:S40)</f>
        <v>13.827950000000001</v>
      </c>
    </row>
    <row r="31" spans="2:19" ht="24.75" customHeight="1" thickBot="1">
      <c r="B31" s="46"/>
      <c r="C31" s="47"/>
      <c r="D31" s="223" t="s">
        <v>87</v>
      </c>
      <c r="E31" s="296">
        <v>24</v>
      </c>
      <c r="F31" s="296">
        <v>24</v>
      </c>
      <c r="G31" s="277"/>
      <c r="H31" s="273">
        <v>4.368</v>
      </c>
      <c r="I31" s="273">
        <v>4.416</v>
      </c>
      <c r="J31" s="273">
        <v>0.168</v>
      </c>
      <c r="K31" s="273">
        <v>57.84</v>
      </c>
      <c r="L31" s="273">
        <v>0.019</v>
      </c>
      <c r="M31" s="273">
        <v>0.036</v>
      </c>
      <c r="N31" s="273">
        <v>0</v>
      </c>
      <c r="O31" s="273">
        <v>4.08</v>
      </c>
      <c r="P31" s="273">
        <v>0.384</v>
      </c>
      <c r="Q31" s="39"/>
      <c r="R31" s="72">
        <v>174.8</v>
      </c>
      <c r="S31" s="97">
        <f t="shared" si="1"/>
        <v>4.195200000000001</v>
      </c>
    </row>
    <row r="32" spans="2:19" ht="24.75" customHeight="1" thickBot="1">
      <c r="B32" s="46"/>
      <c r="C32" s="47"/>
      <c r="D32" s="223" t="s">
        <v>27</v>
      </c>
      <c r="E32" s="238">
        <v>50</v>
      </c>
      <c r="F32" s="238">
        <v>40</v>
      </c>
      <c r="G32" s="10"/>
      <c r="H32" s="66">
        <v>0.6</v>
      </c>
      <c r="I32" s="66">
        <v>0.04</v>
      </c>
      <c r="J32" s="66">
        <v>3.52</v>
      </c>
      <c r="K32" s="66">
        <v>17.2</v>
      </c>
      <c r="L32" s="66"/>
      <c r="M32" s="66">
        <v>0.016</v>
      </c>
      <c r="N32" s="66"/>
      <c r="O32" s="66">
        <v>14.8</v>
      </c>
      <c r="P32" s="66">
        <v>0.56</v>
      </c>
      <c r="Q32" s="39"/>
      <c r="R32" s="149">
        <v>29</v>
      </c>
      <c r="S32" s="97">
        <f t="shared" si="1"/>
        <v>1.45</v>
      </c>
    </row>
    <row r="33" spans="2:19" ht="24.75" customHeight="1" thickBot="1">
      <c r="B33" s="46"/>
      <c r="C33" s="47"/>
      <c r="D33" s="223" t="s">
        <v>66</v>
      </c>
      <c r="E33" s="238">
        <v>40</v>
      </c>
      <c r="F33" s="238">
        <v>24</v>
      </c>
      <c r="G33" s="10"/>
      <c r="H33" s="66">
        <v>0.48</v>
      </c>
      <c r="I33" s="66">
        <v>0.1</v>
      </c>
      <c r="J33" s="66">
        <v>3.86</v>
      </c>
      <c r="K33" s="66">
        <v>18.24</v>
      </c>
      <c r="L33" s="66">
        <v>2.88</v>
      </c>
      <c r="M33" s="66">
        <v>0.0168</v>
      </c>
      <c r="N33" s="66"/>
      <c r="O33" s="66">
        <v>2.4</v>
      </c>
      <c r="P33" s="66">
        <v>0.216</v>
      </c>
      <c r="Q33" s="39"/>
      <c r="R33" s="72">
        <v>21</v>
      </c>
      <c r="S33" s="97">
        <f t="shared" si="1"/>
        <v>0.84</v>
      </c>
    </row>
    <row r="34" spans="2:19" ht="24.75" customHeight="1" thickBot="1">
      <c r="B34" s="46"/>
      <c r="C34" s="47"/>
      <c r="D34" s="223" t="s">
        <v>67</v>
      </c>
      <c r="E34" s="238">
        <v>5</v>
      </c>
      <c r="F34" s="238">
        <v>4</v>
      </c>
      <c r="G34" s="10"/>
      <c r="H34" s="66">
        <v>0.056</v>
      </c>
      <c r="I34" s="66"/>
      <c r="J34" s="66">
        <v>0.364</v>
      </c>
      <c r="K34" s="66">
        <v>1.64</v>
      </c>
      <c r="L34" s="66">
        <v>0</v>
      </c>
      <c r="M34" s="66">
        <v>0.028</v>
      </c>
      <c r="N34" s="66">
        <v>0.001</v>
      </c>
      <c r="O34" s="66">
        <v>1.24</v>
      </c>
      <c r="P34" s="66">
        <v>0.032</v>
      </c>
      <c r="Q34" s="39"/>
      <c r="R34" s="72">
        <v>25</v>
      </c>
      <c r="S34" s="97">
        <f t="shared" si="1"/>
        <v>0.125</v>
      </c>
    </row>
    <row r="35" spans="2:19" ht="24.75" customHeight="1" thickBot="1">
      <c r="B35" s="46"/>
      <c r="C35" s="47"/>
      <c r="D35" s="223" t="s">
        <v>65</v>
      </c>
      <c r="E35" s="238">
        <v>5</v>
      </c>
      <c r="F35" s="238">
        <v>4</v>
      </c>
      <c r="G35" s="10"/>
      <c r="H35" s="66">
        <v>0.052</v>
      </c>
      <c r="I35" s="66">
        <v>0.004</v>
      </c>
      <c r="J35" s="66">
        <v>0.336</v>
      </c>
      <c r="K35" s="66">
        <v>1.36</v>
      </c>
      <c r="L35" s="66">
        <v>0.024</v>
      </c>
      <c r="M35" s="66">
        <v>0.0028</v>
      </c>
      <c r="N35" s="66">
        <v>0.16</v>
      </c>
      <c r="O35" s="66">
        <v>2.04</v>
      </c>
      <c r="P35" s="66">
        <v>0.028</v>
      </c>
      <c r="Q35" s="39"/>
      <c r="R35" s="72">
        <v>29</v>
      </c>
      <c r="S35" s="97">
        <f t="shared" si="1"/>
        <v>0.145</v>
      </c>
    </row>
    <row r="36" spans="2:19" ht="24.75" customHeight="1" thickBot="1">
      <c r="B36" s="46"/>
      <c r="C36" s="47"/>
      <c r="D36" s="223" t="s">
        <v>17</v>
      </c>
      <c r="E36" s="238">
        <v>5</v>
      </c>
      <c r="F36" s="238">
        <f>E36</f>
        <v>5</v>
      </c>
      <c r="G36" s="291"/>
      <c r="H36" s="66">
        <v>0.035</v>
      </c>
      <c r="I36" s="66">
        <v>3.9</v>
      </c>
      <c r="J36" s="66">
        <v>0.05</v>
      </c>
      <c r="K36" s="66">
        <v>35.45</v>
      </c>
      <c r="L36" s="66">
        <v>0.0075</v>
      </c>
      <c r="M36" s="66">
        <v>0.006</v>
      </c>
      <c r="N36" s="66"/>
      <c r="O36" s="66">
        <v>0.6</v>
      </c>
      <c r="P36" s="66">
        <v>0.01</v>
      </c>
      <c r="Q36" s="39"/>
      <c r="R36" s="72">
        <v>483</v>
      </c>
      <c r="S36" s="97">
        <f t="shared" si="1"/>
        <v>2.415</v>
      </c>
    </row>
    <row r="37" spans="2:19" ht="24.75" customHeight="1" thickBot="1">
      <c r="B37" s="46"/>
      <c r="C37" s="47"/>
      <c r="D37" s="223" t="s">
        <v>100</v>
      </c>
      <c r="E37" s="238">
        <v>5</v>
      </c>
      <c r="F37" s="238">
        <f>E37</f>
        <v>5</v>
      </c>
      <c r="G37" s="10"/>
      <c r="H37" s="66"/>
      <c r="I37" s="66"/>
      <c r="J37" s="66"/>
      <c r="K37" s="66"/>
      <c r="L37" s="66"/>
      <c r="M37" s="66"/>
      <c r="N37" s="66"/>
      <c r="O37" s="66">
        <v>29.44</v>
      </c>
      <c r="P37" s="66">
        <v>0.232</v>
      </c>
      <c r="Q37" s="39"/>
      <c r="R37" s="72">
        <v>23</v>
      </c>
      <c r="S37" s="97">
        <f t="shared" si="1"/>
        <v>0.115</v>
      </c>
    </row>
    <row r="38" spans="2:19" ht="24.75" customHeight="1" thickBot="1">
      <c r="B38" s="46"/>
      <c r="C38" s="47"/>
      <c r="D38" s="223" t="s">
        <v>214</v>
      </c>
      <c r="E38" s="238">
        <v>0.5</v>
      </c>
      <c r="F38" s="238">
        <v>0.5</v>
      </c>
      <c r="G38" s="10"/>
      <c r="H38" s="66">
        <v>0.04</v>
      </c>
      <c r="I38" s="66">
        <v>0.04</v>
      </c>
      <c r="J38" s="66">
        <v>0.24</v>
      </c>
      <c r="K38" s="66">
        <v>1.565</v>
      </c>
      <c r="L38" s="66"/>
      <c r="M38" s="66">
        <v>0.004</v>
      </c>
      <c r="N38" s="66">
        <v>0.465</v>
      </c>
      <c r="O38" s="66">
        <v>8.34</v>
      </c>
      <c r="P38" s="66">
        <v>0.43</v>
      </c>
      <c r="Q38" s="39"/>
      <c r="R38" s="72">
        <v>650</v>
      </c>
      <c r="S38" s="97">
        <f t="shared" si="1"/>
        <v>0.325</v>
      </c>
    </row>
    <row r="39" spans="2:19" ht="24.75" customHeight="1" thickBot="1">
      <c r="B39" s="46"/>
      <c r="C39" s="47"/>
      <c r="D39" s="221" t="s">
        <v>43</v>
      </c>
      <c r="E39" s="240" t="s">
        <v>54</v>
      </c>
      <c r="F39" s="238" t="str">
        <f>E39</f>
        <v>0,5</v>
      </c>
      <c r="G39" s="10"/>
      <c r="H39" s="66">
        <v>3.05</v>
      </c>
      <c r="I39" s="66">
        <v>2.62</v>
      </c>
      <c r="J39" s="66">
        <v>0.17</v>
      </c>
      <c r="K39" s="66">
        <v>37.68</v>
      </c>
      <c r="L39" s="66">
        <v>0.0168</v>
      </c>
      <c r="M39" s="66">
        <v>0.1056</v>
      </c>
      <c r="N39" s="66"/>
      <c r="O39" s="66">
        <v>13.2</v>
      </c>
      <c r="P39" s="66">
        <v>0.6</v>
      </c>
      <c r="Q39" s="174"/>
      <c r="R39" s="69">
        <v>6.25</v>
      </c>
      <c r="S39" s="97">
        <f>(E39*R39)</f>
        <v>3.125</v>
      </c>
    </row>
    <row r="40" spans="2:19" ht="24.75" customHeight="1" thickBot="1">
      <c r="B40" s="46"/>
      <c r="C40" s="47"/>
      <c r="D40" s="223" t="s">
        <v>69</v>
      </c>
      <c r="E40" s="238">
        <v>5</v>
      </c>
      <c r="F40" s="238">
        <v>5</v>
      </c>
      <c r="G40" s="133"/>
      <c r="H40" s="66">
        <v>0.14</v>
      </c>
      <c r="I40" s="66">
        <v>1</v>
      </c>
      <c r="J40" s="66">
        <v>0.16</v>
      </c>
      <c r="K40" s="66">
        <v>10.3</v>
      </c>
      <c r="L40" s="66"/>
      <c r="M40" s="66">
        <v>0.05</v>
      </c>
      <c r="N40" s="66"/>
      <c r="O40" s="66">
        <v>1.8</v>
      </c>
      <c r="P40" s="66">
        <v>0.015</v>
      </c>
      <c r="Q40" s="39"/>
      <c r="R40" s="72">
        <v>218.55</v>
      </c>
      <c r="S40" s="97">
        <f t="shared" si="1"/>
        <v>1.09275</v>
      </c>
    </row>
    <row r="41" spans="2:19" ht="24" customHeight="1" thickBot="1">
      <c r="B41" s="7"/>
      <c r="C41" s="51"/>
      <c r="D41" s="222" t="s">
        <v>267</v>
      </c>
      <c r="E41" s="237"/>
      <c r="F41" s="239"/>
      <c r="G41" s="9">
        <v>200</v>
      </c>
      <c r="H41" s="53">
        <f>H42+H43+H44+H45+H46+H47+H48</f>
        <v>17.527</v>
      </c>
      <c r="I41" s="53">
        <f aca="true" t="shared" si="7" ref="I41:P41">I42+I43+I44+I45+I46+I47+I48</f>
        <v>26.804000000000002</v>
      </c>
      <c r="J41" s="53">
        <f t="shared" si="7"/>
        <v>33.43999999999999</v>
      </c>
      <c r="K41" s="53">
        <f t="shared" si="7"/>
        <v>443.72</v>
      </c>
      <c r="L41" s="53">
        <f t="shared" si="7"/>
        <v>5.6419</v>
      </c>
      <c r="M41" s="53">
        <f t="shared" si="7"/>
        <v>1.7347000000000001</v>
      </c>
      <c r="N41" s="53">
        <f t="shared" si="7"/>
        <v>0.52</v>
      </c>
      <c r="O41" s="53">
        <f t="shared" si="7"/>
        <v>21.28</v>
      </c>
      <c r="P41" s="53">
        <f t="shared" si="7"/>
        <v>1.823</v>
      </c>
      <c r="Q41" s="176" t="s">
        <v>268</v>
      </c>
      <c r="R41" s="68">
        <f>R42+R43+R44+R45+R46+R47+R48</f>
        <v>1075.8</v>
      </c>
      <c r="S41" s="68">
        <f>S42+S43+S44+S45+S46+S47+S48</f>
        <v>22.098999999999997</v>
      </c>
    </row>
    <row r="42" spans="2:19" ht="24.75" customHeight="1" thickBot="1">
      <c r="B42" s="46"/>
      <c r="C42" s="47"/>
      <c r="D42" s="223" t="s">
        <v>87</v>
      </c>
      <c r="E42" s="238">
        <v>80</v>
      </c>
      <c r="F42" s="238">
        <f>E42</f>
        <v>80</v>
      </c>
      <c r="G42" s="133"/>
      <c r="H42" s="66">
        <v>14.56</v>
      </c>
      <c r="I42" s="66">
        <v>14.72</v>
      </c>
      <c r="J42" s="66">
        <v>0.56</v>
      </c>
      <c r="K42" s="66">
        <v>192.8</v>
      </c>
      <c r="L42" s="66">
        <v>5.6</v>
      </c>
      <c r="M42" s="66">
        <v>0.12</v>
      </c>
      <c r="N42" s="66"/>
      <c r="O42" s="66">
        <v>13.6</v>
      </c>
      <c r="P42" s="66">
        <v>1.28</v>
      </c>
      <c r="Q42" s="39"/>
      <c r="R42" s="72">
        <v>174.8</v>
      </c>
      <c r="S42" s="97">
        <f t="shared" si="1"/>
        <v>13.984</v>
      </c>
    </row>
    <row r="43" spans="1:19" s="4" customFormat="1" ht="24.75" customHeight="1" thickBot="1">
      <c r="A43" s="99"/>
      <c r="B43" s="46"/>
      <c r="C43" s="45"/>
      <c r="D43" s="223" t="s">
        <v>80</v>
      </c>
      <c r="E43" s="238">
        <v>40</v>
      </c>
      <c r="F43" s="238">
        <f>E43</f>
        <v>40</v>
      </c>
      <c r="G43" s="133"/>
      <c r="H43" s="66">
        <v>2.68</v>
      </c>
      <c r="I43" s="66">
        <v>0.28</v>
      </c>
      <c r="J43" s="66">
        <v>31.56</v>
      </c>
      <c r="K43" s="66">
        <v>137.6</v>
      </c>
      <c r="L43" s="66">
        <v>0.032</v>
      </c>
      <c r="M43" s="66">
        <v>1.6</v>
      </c>
      <c r="N43" s="66"/>
      <c r="O43" s="66">
        <v>3.2</v>
      </c>
      <c r="P43" s="66">
        <v>0.408</v>
      </c>
      <c r="Q43" s="39"/>
      <c r="R43" s="72">
        <v>99</v>
      </c>
      <c r="S43" s="97">
        <f t="shared" si="1"/>
        <v>3.96</v>
      </c>
    </row>
    <row r="44" spans="2:19" ht="24.75" customHeight="1" thickBot="1">
      <c r="B44" s="46"/>
      <c r="C44" s="47"/>
      <c r="D44" s="223" t="s">
        <v>70</v>
      </c>
      <c r="E44" s="238">
        <v>3</v>
      </c>
      <c r="F44" s="238">
        <f>E44</f>
        <v>3</v>
      </c>
      <c r="G44" s="133"/>
      <c r="H44" s="66">
        <v>0.144</v>
      </c>
      <c r="I44" s="66"/>
      <c r="J44" s="66">
        <v>0.57</v>
      </c>
      <c r="K44" s="66">
        <v>2.97</v>
      </c>
      <c r="L44" s="66"/>
      <c r="M44" s="66">
        <v>0.0051</v>
      </c>
      <c r="N44" s="66"/>
      <c r="O44" s="66">
        <v>0.6</v>
      </c>
      <c r="P44" s="66">
        <v>0.069</v>
      </c>
      <c r="Q44" s="39"/>
      <c r="R44" s="72">
        <v>130</v>
      </c>
      <c r="S44" s="97">
        <f t="shared" si="1"/>
        <v>0.39</v>
      </c>
    </row>
    <row r="45" spans="2:19" ht="24.75" customHeight="1" thickBot="1">
      <c r="B45" s="46"/>
      <c r="C45" s="47"/>
      <c r="D45" s="223" t="s">
        <v>67</v>
      </c>
      <c r="E45" s="238">
        <v>5</v>
      </c>
      <c r="F45" s="238">
        <v>4</v>
      </c>
      <c r="G45" s="10"/>
      <c r="H45" s="66">
        <v>0.056</v>
      </c>
      <c r="I45" s="66"/>
      <c r="J45" s="66">
        <v>0.364</v>
      </c>
      <c r="K45" s="66">
        <v>1.64</v>
      </c>
      <c r="L45" s="66"/>
      <c r="M45" s="66">
        <v>0.0008</v>
      </c>
      <c r="N45" s="66">
        <v>0.36</v>
      </c>
      <c r="O45" s="66">
        <v>1.24</v>
      </c>
      <c r="P45" s="66">
        <v>0.028</v>
      </c>
      <c r="Q45" s="39"/>
      <c r="R45" s="72">
        <v>25</v>
      </c>
      <c r="S45" s="97">
        <f t="shared" si="1"/>
        <v>0.125</v>
      </c>
    </row>
    <row r="46" spans="2:19" ht="24.75" customHeight="1" thickBot="1">
      <c r="B46" s="46"/>
      <c r="C46" s="47"/>
      <c r="D46" s="223" t="s">
        <v>65</v>
      </c>
      <c r="E46" s="238">
        <v>5</v>
      </c>
      <c r="F46" s="238">
        <v>4</v>
      </c>
      <c r="G46" s="10"/>
      <c r="H46" s="66">
        <v>0.052</v>
      </c>
      <c r="I46" s="66">
        <v>0.004</v>
      </c>
      <c r="J46" s="66">
        <v>0.336</v>
      </c>
      <c r="K46" s="66">
        <v>1.36</v>
      </c>
      <c r="L46" s="66">
        <v>0.0024</v>
      </c>
      <c r="M46" s="66">
        <v>0.0028</v>
      </c>
      <c r="N46" s="66">
        <v>0.16</v>
      </c>
      <c r="O46" s="66">
        <v>2.04</v>
      </c>
      <c r="P46" s="66">
        <v>0.028</v>
      </c>
      <c r="Q46" s="39"/>
      <c r="R46" s="72">
        <v>29</v>
      </c>
      <c r="S46" s="97">
        <f t="shared" si="1"/>
        <v>0.145</v>
      </c>
    </row>
    <row r="47" spans="2:19" ht="24.75" customHeight="1" thickBot="1">
      <c r="B47" s="46"/>
      <c r="C47" s="47"/>
      <c r="D47" s="223" t="s">
        <v>17</v>
      </c>
      <c r="E47" s="238">
        <v>5</v>
      </c>
      <c r="F47" s="238">
        <f>E47</f>
        <v>5</v>
      </c>
      <c r="G47" s="291"/>
      <c r="H47" s="66">
        <v>0.035</v>
      </c>
      <c r="I47" s="66">
        <v>3.9</v>
      </c>
      <c r="J47" s="66">
        <v>0.05</v>
      </c>
      <c r="K47" s="66">
        <v>35.45</v>
      </c>
      <c r="L47" s="66">
        <v>0.0075</v>
      </c>
      <c r="M47" s="66">
        <v>0.006</v>
      </c>
      <c r="N47" s="66"/>
      <c r="O47" s="66">
        <v>0.6</v>
      </c>
      <c r="P47" s="66">
        <v>0.01</v>
      </c>
      <c r="Q47" s="39"/>
      <c r="R47" s="72">
        <v>483</v>
      </c>
      <c r="S47" s="97">
        <f t="shared" si="1"/>
        <v>2.415</v>
      </c>
    </row>
    <row r="48" spans="2:19" ht="24.75" customHeight="1" thickBot="1">
      <c r="B48" s="46"/>
      <c r="C48" s="47"/>
      <c r="D48" s="223" t="s">
        <v>28</v>
      </c>
      <c r="E48" s="238">
        <v>8</v>
      </c>
      <c r="F48" s="238">
        <f>E48</f>
        <v>8</v>
      </c>
      <c r="G48" s="10"/>
      <c r="H48" s="66"/>
      <c r="I48" s="66">
        <v>7.9</v>
      </c>
      <c r="J48" s="66"/>
      <c r="K48" s="66">
        <v>71.9</v>
      </c>
      <c r="L48" s="66"/>
      <c r="M48" s="66"/>
      <c r="N48" s="66"/>
      <c r="O48" s="66"/>
      <c r="P48" s="66"/>
      <c r="Q48" s="39"/>
      <c r="R48" s="72">
        <v>135</v>
      </c>
      <c r="S48" s="97">
        <f t="shared" si="1"/>
        <v>1.08</v>
      </c>
    </row>
    <row r="49" spans="2:19" ht="21" customHeight="1" thickBot="1">
      <c r="B49" s="7"/>
      <c r="C49" s="51"/>
      <c r="D49" s="222" t="s">
        <v>88</v>
      </c>
      <c r="E49" s="239"/>
      <c r="F49" s="239"/>
      <c r="G49" s="9">
        <v>200</v>
      </c>
      <c r="H49" s="53">
        <f>H50+H51</f>
        <v>0.06</v>
      </c>
      <c r="I49" s="53">
        <f aca="true" t="shared" si="8" ref="I49:P49">I50+I51</f>
        <v>0.01</v>
      </c>
      <c r="J49" s="53">
        <f t="shared" si="8"/>
        <v>15.180000000000001</v>
      </c>
      <c r="K49" s="53">
        <f t="shared" si="8"/>
        <v>57.97</v>
      </c>
      <c r="L49" s="53">
        <f t="shared" si="8"/>
        <v>0</v>
      </c>
      <c r="M49" s="53">
        <f t="shared" si="8"/>
        <v>2.1</v>
      </c>
      <c r="N49" s="53">
        <f t="shared" si="8"/>
        <v>3.5</v>
      </c>
      <c r="O49" s="53">
        <f t="shared" si="8"/>
        <v>0.3</v>
      </c>
      <c r="P49" s="53">
        <f t="shared" si="8"/>
        <v>0.045</v>
      </c>
      <c r="Q49" s="176" t="s">
        <v>259</v>
      </c>
      <c r="R49" s="68">
        <f>R50+R51</f>
        <v>245</v>
      </c>
      <c r="S49" s="68">
        <f>S50+S51</f>
        <v>2.235</v>
      </c>
    </row>
    <row r="50" spans="1:19" s="4" customFormat="1" ht="25.5" customHeight="1" thickBot="1">
      <c r="A50" s="99"/>
      <c r="B50" s="46"/>
      <c r="C50" s="45"/>
      <c r="D50" s="223" t="s">
        <v>89</v>
      </c>
      <c r="E50" s="238">
        <v>7</v>
      </c>
      <c r="F50" s="238">
        <v>7</v>
      </c>
      <c r="G50" s="10"/>
      <c r="H50" s="66">
        <v>0.06</v>
      </c>
      <c r="I50" s="66">
        <v>0.01</v>
      </c>
      <c r="J50" s="66">
        <v>0.21</v>
      </c>
      <c r="K50" s="66">
        <v>1.12</v>
      </c>
      <c r="L50" s="66"/>
      <c r="M50" s="66">
        <v>2.1</v>
      </c>
      <c r="N50" s="66">
        <v>3.5</v>
      </c>
      <c r="O50" s="66"/>
      <c r="P50" s="66"/>
      <c r="Q50" s="39"/>
      <c r="R50" s="72">
        <v>180</v>
      </c>
      <c r="S50" s="97">
        <f t="shared" si="1"/>
        <v>1.26</v>
      </c>
    </row>
    <row r="51" spans="2:19" ht="25.5" customHeight="1" thickBot="1">
      <c r="B51" s="46"/>
      <c r="C51" s="47"/>
      <c r="D51" s="223" t="s">
        <v>18</v>
      </c>
      <c r="E51" s="238">
        <v>15</v>
      </c>
      <c r="F51" s="238">
        <f>E51</f>
        <v>15</v>
      </c>
      <c r="G51" s="10"/>
      <c r="H51" s="66"/>
      <c r="I51" s="66"/>
      <c r="J51" s="66">
        <v>14.97</v>
      </c>
      <c r="K51" s="66">
        <v>56.85</v>
      </c>
      <c r="L51" s="66"/>
      <c r="M51" s="66"/>
      <c r="N51" s="66"/>
      <c r="O51" s="66">
        <v>0.3</v>
      </c>
      <c r="P51" s="66">
        <v>0.045</v>
      </c>
      <c r="Q51" s="39"/>
      <c r="R51" s="72">
        <v>65</v>
      </c>
      <c r="S51" s="97">
        <f t="shared" si="1"/>
        <v>0.975</v>
      </c>
    </row>
    <row r="52" spans="2:19" ht="25.5" customHeight="1" thickBot="1">
      <c r="B52" s="7"/>
      <c r="C52" s="51"/>
      <c r="D52" s="222" t="s">
        <v>40</v>
      </c>
      <c r="E52" s="237">
        <v>40</v>
      </c>
      <c r="F52" s="237">
        <f>E52</f>
        <v>40</v>
      </c>
      <c r="G52" s="9">
        <v>40</v>
      </c>
      <c r="H52" s="53">
        <v>2.64</v>
      </c>
      <c r="I52" s="53">
        <v>0.48</v>
      </c>
      <c r="J52" s="53">
        <v>13.6</v>
      </c>
      <c r="K52" s="53">
        <v>72.4</v>
      </c>
      <c r="L52" s="53">
        <v>0.07</v>
      </c>
      <c r="M52" s="53">
        <v>0.03</v>
      </c>
      <c r="N52" s="53"/>
      <c r="O52" s="53">
        <v>14</v>
      </c>
      <c r="P52" s="53">
        <v>1.5</v>
      </c>
      <c r="Q52" s="176" t="s">
        <v>238</v>
      </c>
      <c r="R52" s="68">
        <v>60.23</v>
      </c>
      <c r="S52" s="98">
        <f t="shared" si="1"/>
        <v>2.4092</v>
      </c>
    </row>
    <row r="53" spans="1:19" s="4" customFormat="1" ht="22.5" customHeight="1" thickBot="1">
      <c r="A53" s="99"/>
      <c r="B53" s="7"/>
      <c r="C53" s="5" t="s">
        <v>41</v>
      </c>
      <c r="D53" s="225" t="s">
        <v>206</v>
      </c>
      <c r="E53" s="250">
        <v>200</v>
      </c>
      <c r="F53" s="237">
        <f>E53</f>
        <v>200</v>
      </c>
      <c r="G53" s="49">
        <v>200</v>
      </c>
      <c r="H53" s="83">
        <v>5.04</v>
      </c>
      <c r="I53" s="83">
        <v>5.76</v>
      </c>
      <c r="J53" s="83">
        <v>7.38</v>
      </c>
      <c r="K53" s="83">
        <v>100.8</v>
      </c>
      <c r="L53" s="84"/>
      <c r="M53" s="83">
        <v>0.3</v>
      </c>
      <c r="N53" s="83"/>
      <c r="O53" s="83">
        <v>223</v>
      </c>
      <c r="P53" s="83">
        <v>0.1</v>
      </c>
      <c r="Q53" s="189" t="s">
        <v>245</v>
      </c>
      <c r="R53" s="86">
        <v>70.68</v>
      </c>
      <c r="S53" s="98">
        <f t="shared" si="1"/>
        <v>14.136000000000001</v>
      </c>
    </row>
    <row r="54" spans="2:19" ht="20.25" customHeight="1" thickBot="1">
      <c r="B54" s="7"/>
      <c r="C54" s="51"/>
      <c r="D54" s="222" t="s">
        <v>400</v>
      </c>
      <c r="E54" s="237">
        <v>60</v>
      </c>
      <c r="F54" s="237">
        <v>60</v>
      </c>
      <c r="G54" s="9">
        <v>60</v>
      </c>
      <c r="H54" s="53">
        <v>3.08</v>
      </c>
      <c r="I54" s="53">
        <v>1.2</v>
      </c>
      <c r="J54" s="53">
        <v>19.92</v>
      </c>
      <c r="K54" s="53">
        <v>241.8</v>
      </c>
      <c r="L54" s="53">
        <v>0.108</v>
      </c>
      <c r="M54" s="53">
        <v>0.012</v>
      </c>
      <c r="N54" s="53"/>
      <c r="O54" s="53">
        <v>8</v>
      </c>
      <c r="P54" s="53">
        <v>0.792</v>
      </c>
      <c r="Q54" s="176" t="s">
        <v>244</v>
      </c>
      <c r="R54" s="68">
        <v>120</v>
      </c>
      <c r="S54" s="98">
        <f t="shared" si="1"/>
        <v>7.2</v>
      </c>
    </row>
    <row r="55" spans="2:19" ht="0.75" customHeight="1" hidden="1" thickBot="1">
      <c r="B55" s="7"/>
      <c r="C55" s="51"/>
      <c r="D55" s="227"/>
      <c r="E55" s="237"/>
      <c r="F55" s="237"/>
      <c r="G55" s="9"/>
      <c r="H55" s="53"/>
      <c r="I55" s="53"/>
      <c r="J55" s="53"/>
      <c r="K55" s="53"/>
      <c r="L55" s="53"/>
      <c r="M55" s="53"/>
      <c r="N55" s="53"/>
      <c r="O55" s="53"/>
      <c r="P55" s="53"/>
      <c r="Q55" s="176"/>
      <c r="R55" s="68"/>
      <c r="S55" s="98">
        <f t="shared" si="1"/>
        <v>0</v>
      </c>
    </row>
    <row r="56" spans="2:19" ht="20.25" customHeight="1" thickBot="1">
      <c r="B56" s="46"/>
      <c r="C56" s="44"/>
      <c r="D56" s="44" t="s">
        <v>47</v>
      </c>
      <c r="E56" s="136"/>
      <c r="F56" s="136"/>
      <c r="G56" s="136"/>
      <c r="H56" s="85">
        <f aca="true" t="shared" si="9" ref="H56:P56">H54+H53+H52+H49+H41+H30+H27+H24+H20+H16+H9+H55</f>
        <v>47.61800000000001</v>
      </c>
      <c r="I56" s="85">
        <f t="shared" si="9"/>
        <v>117.939</v>
      </c>
      <c r="J56" s="85">
        <f t="shared" si="9"/>
        <v>181.002</v>
      </c>
      <c r="K56" s="85">
        <f t="shared" si="9"/>
        <v>2113.922</v>
      </c>
      <c r="L56" s="85">
        <f t="shared" si="9"/>
        <v>9.344899999999999</v>
      </c>
      <c r="M56" s="85">
        <f t="shared" si="9"/>
        <v>4.842899999999999</v>
      </c>
      <c r="N56" s="85">
        <f t="shared" si="9"/>
        <v>32.281</v>
      </c>
      <c r="O56" s="85">
        <f t="shared" si="9"/>
        <v>607.188</v>
      </c>
      <c r="P56" s="85">
        <f t="shared" si="9"/>
        <v>8.276</v>
      </c>
      <c r="Q56" s="184"/>
      <c r="R56" s="87">
        <f>R54+R53+R52+R49+R41+R30+R27+R24+R20+R16+R9</f>
        <v>6229.66</v>
      </c>
      <c r="S56" s="87">
        <f>S54+S53+S52+S49+S41+S30+S27+S24+S20+S16+S9+S55</f>
        <v>99.55715000000001</v>
      </c>
    </row>
    <row r="57" spans="2:19" ht="14.25"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90"/>
      <c r="R57" s="104"/>
      <c r="S57" s="104"/>
    </row>
    <row r="58" spans="2:19" ht="14.25"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90"/>
      <c r="R58" s="104"/>
      <c r="S58" s="104"/>
    </row>
    <row r="59" spans="2:19" ht="14.25"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90"/>
      <c r="R59" s="104"/>
      <c r="S59" s="104"/>
    </row>
    <row r="60" spans="2:19" ht="15" thickBot="1"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90"/>
      <c r="R60" s="104"/>
      <c r="S60" s="104"/>
    </row>
    <row r="61" spans="2:19" ht="31.5" customHeight="1" thickBot="1">
      <c r="B61" s="364" t="s">
        <v>1</v>
      </c>
      <c r="C61" s="364" t="s">
        <v>55</v>
      </c>
      <c r="D61" s="364" t="s">
        <v>56</v>
      </c>
      <c r="E61" s="364" t="s">
        <v>2</v>
      </c>
      <c r="F61" s="364" t="s">
        <v>3</v>
      </c>
      <c r="G61" s="364" t="s">
        <v>51</v>
      </c>
      <c r="H61" s="355" t="s">
        <v>4</v>
      </c>
      <c r="I61" s="356"/>
      <c r="J61" s="357"/>
      <c r="K61" s="364" t="s">
        <v>98</v>
      </c>
      <c r="L61" s="355" t="s">
        <v>53</v>
      </c>
      <c r="M61" s="356"/>
      <c r="N61" s="357"/>
      <c r="O61" s="355" t="s">
        <v>99</v>
      </c>
      <c r="P61" s="357"/>
      <c r="Q61" s="333" t="s">
        <v>229</v>
      </c>
      <c r="R61" s="355" t="s">
        <v>5</v>
      </c>
      <c r="S61" s="367" t="s">
        <v>50</v>
      </c>
    </row>
    <row r="62" spans="2:19" ht="15" customHeight="1" thickBot="1">
      <c r="B62" s="368"/>
      <c r="C62" s="368"/>
      <c r="D62" s="368"/>
      <c r="E62" s="368"/>
      <c r="F62" s="368"/>
      <c r="G62" s="365"/>
      <c r="H62" s="358"/>
      <c r="I62" s="359"/>
      <c r="J62" s="360"/>
      <c r="K62" s="365"/>
      <c r="L62" s="358"/>
      <c r="M62" s="359"/>
      <c r="N62" s="360"/>
      <c r="O62" s="358"/>
      <c r="P62" s="360"/>
      <c r="Q62" s="334"/>
      <c r="R62" s="358"/>
      <c r="S62" s="367"/>
    </row>
    <row r="63" spans="2:19" ht="15" customHeight="1" thickBot="1">
      <c r="B63" s="368"/>
      <c r="C63" s="368"/>
      <c r="D63" s="368"/>
      <c r="E63" s="368"/>
      <c r="F63" s="368"/>
      <c r="G63" s="365"/>
      <c r="H63" s="358"/>
      <c r="I63" s="359"/>
      <c r="J63" s="360"/>
      <c r="K63" s="365"/>
      <c r="L63" s="358"/>
      <c r="M63" s="359"/>
      <c r="N63" s="360"/>
      <c r="O63" s="358"/>
      <c r="P63" s="360"/>
      <c r="Q63" s="334"/>
      <c r="R63" s="358"/>
      <c r="S63" s="367"/>
    </row>
    <row r="64" spans="2:19" ht="15" customHeight="1" thickBot="1">
      <c r="B64" s="368"/>
      <c r="C64" s="368"/>
      <c r="D64" s="368"/>
      <c r="E64" s="368"/>
      <c r="F64" s="368"/>
      <c r="G64" s="365"/>
      <c r="H64" s="358"/>
      <c r="I64" s="359"/>
      <c r="J64" s="360"/>
      <c r="K64" s="365"/>
      <c r="L64" s="358"/>
      <c r="M64" s="359"/>
      <c r="N64" s="360"/>
      <c r="O64" s="358"/>
      <c r="P64" s="360"/>
      <c r="Q64" s="334"/>
      <c r="R64" s="358"/>
      <c r="S64" s="367"/>
    </row>
    <row r="65" spans="2:19" ht="21.75" customHeight="1" thickBot="1">
      <c r="B65" s="369"/>
      <c r="C65" s="369"/>
      <c r="D65" s="369"/>
      <c r="E65" s="369"/>
      <c r="F65" s="369"/>
      <c r="G65" s="366"/>
      <c r="H65" s="361"/>
      <c r="I65" s="362"/>
      <c r="J65" s="363"/>
      <c r="K65" s="366"/>
      <c r="L65" s="361"/>
      <c r="M65" s="362"/>
      <c r="N65" s="363"/>
      <c r="O65" s="361"/>
      <c r="P65" s="363"/>
      <c r="Q65" s="335"/>
      <c r="R65" s="361"/>
      <c r="S65" s="367"/>
    </row>
    <row r="66" spans="2:19" ht="15.75" thickBot="1">
      <c r="B66" s="134"/>
      <c r="C66" s="136"/>
      <c r="D66" s="136"/>
      <c r="E66" s="136"/>
      <c r="F66" s="136"/>
      <c r="G66" s="136"/>
      <c r="H66" s="136" t="s">
        <v>6</v>
      </c>
      <c r="I66" s="136" t="s">
        <v>7</v>
      </c>
      <c r="J66" s="136" t="s">
        <v>8</v>
      </c>
      <c r="K66" s="136"/>
      <c r="L66" s="136" t="s">
        <v>9</v>
      </c>
      <c r="M66" s="136" t="s">
        <v>10</v>
      </c>
      <c r="N66" s="136" t="s">
        <v>11</v>
      </c>
      <c r="O66" s="136" t="s">
        <v>12</v>
      </c>
      <c r="P66" s="136" t="s">
        <v>13</v>
      </c>
      <c r="Q66" s="191"/>
      <c r="R66" s="135"/>
      <c r="S66" s="42"/>
    </row>
    <row r="67" spans="2:19" ht="23.25" customHeight="1" thickBot="1">
      <c r="B67" s="38"/>
      <c r="C67" s="5" t="s">
        <v>48</v>
      </c>
      <c r="D67" s="225" t="s">
        <v>91</v>
      </c>
      <c r="E67" s="250"/>
      <c r="F67" s="250"/>
      <c r="G67" s="49">
        <v>200</v>
      </c>
      <c r="H67" s="53">
        <f>H68+H69+H70+H71</f>
        <v>3.5239999999999996</v>
      </c>
      <c r="I67" s="53">
        <f aca="true" t="shared" si="10" ref="I67:P67">I68+I69+I70+I71</f>
        <v>2.34</v>
      </c>
      <c r="J67" s="53">
        <f t="shared" si="10"/>
        <v>33.055</v>
      </c>
      <c r="K67" s="53">
        <f t="shared" si="10"/>
        <v>123.88</v>
      </c>
      <c r="L67" s="53">
        <f t="shared" si="10"/>
        <v>0.051000000000000004</v>
      </c>
      <c r="M67" s="53">
        <f t="shared" si="10"/>
        <v>0.036500000000000005</v>
      </c>
      <c r="N67" s="53">
        <f t="shared" si="10"/>
        <v>0.225</v>
      </c>
      <c r="O67" s="53">
        <f t="shared" si="10"/>
        <v>25.04</v>
      </c>
      <c r="P67" s="53">
        <f t="shared" si="10"/>
        <v>0.352</v>
      </c>
      <c r="Q67" s="176" t="s">
        <v>250</v>
      </c>
      <c r="R67" s="68">
        <f>R68+R69+R70+R71</f>
        <v>667.75</v>
      </c>
      <c r="S67" s="68">
        <f>S68+S69+S70+S71</f>
        <v>3.58725</v>
      </c>
    </row>
    <row r="68" spans="2:19" ht="27.75" customHeight="1" thickBot="1">
      <c r="B68" s="46"/>
      <c r="C68" s="47"/>
      <c r="D68" s="223" t="s">
        <v>35</v>
      </c>
      <c r="E68" s="238">
        <v>15</v>
      </c>
      <c r="F68" s="238">
        <v>15</v>
      </c>
      <c r="G68" s="10"/>
      <c r="H68" s="66">
        <v>0.42</v>
      </c>
      <c r="I68" s="66">
        <v>0.48</v>
      </c>
      <c r="J68" s="66">
        <v>0.705</v>
      </c>
      <c r="K68" s="66">
        <v>8.7</v>
      </c>
      <c r="L68" s="66">
        <v>0.006</v>
      </c>
      <c r="M68" s="66">
        <v>0.0225</v>
      </c>
      <c r="N68" s="66">
        <v>0.225</v>
      </c>
      <c r="O68" s="66">
        <v>18.6</v>
      </c>
      <c r="P68" s="66">
        <v>0.03</v>
      </c>
      <c r="Q68" s="187"/>
      <c r="R68" s="75">
        <v>69.75</v>
      </c>
      <c r="S68" s="97">
        <f>(E68*R68)/1000</f>
        <v>1.04625</v>
      </c>
    </row>
    <row r="69" spans="2:19" ht="27.75" customHeight="1" thickBot="1">
      <c r="B69" s="46"/>
      <c r="C69" s="47"/>
      <c r="D69" s="223" t="s">
        <v>92</v>
      </c>
      <c r="E69" s="238">
        <v>25</v>
      </c>
      <c r="F69" s="238">
        <f>E69</f>
        <v>25</v>
      </c>
      <c r="G69" s="310"/>
      <c r="H69" s="88">
        <v>3.09</v>
      </c>
      <c r="I69" s="88">
        <v>0.3</v>
      </c>
      <c r="J69" s="88">
        <v>20.37</v>
      </c>
      <c r="K69" s="88">
        <v>82.1</v>
      </c>
      <c r="L69" s="88">
        <v>0.042</v>
      </c>
      <c r="M69" s="88">
        <v>0.012</v>
      </c>
      <c r="N69" s="88"/>
      <c r="O69" s="88">
        <v>6</v>
      </c>
      <c r="P69" s="88">
        <v>0.288</v>
      </c>
      <c r="Q69" s="187"/>
      <c r="R69" s="75">
        <v>50</v>
      </c>
      <c r="S69" s="97">
        <f>(E69*R69)/1000</f>
        <v>1.25</v>
      </c>
    </row>
    <row r="70" spans="2:19" ht="27.75" customHeight="1" thickBot="1">
      <c r="B70" s="46"/>
      <c r="C70" s="47"/>
      <c r="D70" s="223" t="s">
        <v>18</v>
      </c>
      <c r="E70" s="296">
        <v>5</v>
      </c>
      <c r="F70" s="238">
        <v>5</v>
      </c>
      <c r="G70" s="310"/>
      <c r="H70" s="66"/>
      <c r="I70" s="66"/>
      <c r="J70" s="66">
        <v>9.98</v>
      </c>
      <c r="K70" s="66">
        <v>18.9</v>
      </c>
      <c r="L70" s="66"/>
      <c r="M70" s="66"/>
      <c r="N70" s="66"/>
      <c r="O70" s="66">
        <v>0.2</v>
      </c>
      <c r="P70" s="66">
        <v>0.03</v>
      </c>
      <c r="Q70" s="39"/>
      <c r="R70" s="75">
        <v>65</v>
      </c>
      <c r="S70" s="97">
        <f>(E70*R70)/1000</f>
        <v>0.325</v>
      </c>
    </row>
    <row r="71" spans="2:19" ht="27.75" customHeight="1" thickBot="1">
      <c r="B71" s="46"/>
      <c r="C71" s="45"/>
      <c r="D71" s="223" t="s">
        <v>17</v>
      </c>
      <c r="E71" s="238">
        <v>2</v>
      </c>
      <c r="F71" s="238">
        <v>2</v>
      </c>
      <c r="G71" s="310"/>
      <c r="H71" s="66">
        <v>0.014</v>
      </c>
      <c r="I71" s="66">
        <v>1.56</v>
      </c>
      <c r="J71" s="66">
        <v>2</v>
      </c>
      <c r="K71" s="66">
        <v>14.18</v>
      </c>
      <c r="L71" s="66">
        <v>0.003</v>
      </c>
      <c r="M71" s="66">
        <v>0.002</v>
      </c>
      <c r="N71" s="66"/>
      <c r="O71" s="66">
        <v>0.24</v>
      </c>
      <c r="P71" s="66">
        <v>0.004</v>
      </c>
      <c r="Q71" s="39"/>
      <c r="R71" s="75">
        <v>483</v>
      </c>
      <c r="S71" s="97">
        <f>(E71*R71)/1000</f>
        <v>0.966</v>
      </c>
    </row>
    <row r="72" spans="2:19" ht="27" customHeight="1" thickBot="1">
      <c r="B72" s="38"/>
      <c r="C72" s="8"/>
      <c r="D72" s="222" t="s">
        <v>61</v>
      </c>
      <c r="E72" s="237"/>
      <c r="F72" s="237"/>
      <c r="G72" s="9">
        <v>200</v>
      </c>
      <c r="H72" s="53">
        <f>H73+H74</f>
        <v>0</v>
      </c>
      <c r="I72" s="53">
        <f aca="true" t="shared" si="11" ref="I72:P72">I73+I74</f>
        <v>0</v>
      </c>
      <c r="J72" s="53">
        <f t="shared" si="11"/>
        <v>14.97</v>
      </c>
      <c r="K72" s="53">
        <f t="shared" si="11"/>
        <v>56.85</v>
      </c>
      <c r="L72" s="53">
        <f t="shared" si="11"/>
        <v>0</v>
      </c>
      <c r="M72" s="53">
        <f t="shared" si="11"/>
        <v>0</v>
      </c>
      <c r="N72" s="53">
        <f t="shared" si="11"/>
        <v>0</v>
      </c>
      <c r="O72" s="53">
        <f t="shared" si="11"/>
        <v>0.3</v>
      </c>
      <c r="P72" s="53">
        <f t="shared" si="11"/>
        <v>0.045</v>
      </c>
      <c r="Q72" s="176" t="s">
        <v>248</v>
      </c>
      <c r="R72" s="68">
        <f>R73+R74</f>
        <v>495</v>
      </c>
      <c r="S72" s="68">
        <f>S73+S74</f>
        <v>1.405</v>
      </c>
    </row>
    <row r="73" spans="2:19" ht="27" customHeight="1" thickBot="1">
      <c r="B73" s="46"/>
      <c r="C73" s="47"/>
      <c r="D73" s="280" t="s">
        <v>74</v>
      </c>
      <c r="E73" s="238">
        <v>1</v>
      </c>
      <c r="F73" s="238">
        <f>E73</f>
        <v>1</v>
      </c>
      <c r="G73" s="133"/>
      <c r="H73" s="88"/>
      <c r="I73" s="88"/>
      <c r="J73" s="88"/>
      <c r="K73" s="88"/>
      <c r="L73" s="88"/>
      <c r="M73" s="88"/>
      <c r="N73" s="88"/>
      <c r="O73" s="88"/>
      <c r="P73" s="88"/>
      <c r="Q73" s="187"/>
      <c r="R73" s="75">
        <v>430</v>
      </c>
      <c r="S73" s="97">
        <f>(E73*R73)/1000</f>
        <v>0.43</v>
      </c>
    </row>
    <row r="74" spans="2:19" ht="27" customHeight="1" thickBot="1">
      <c r="B74" s="105"/>
      <c r="C74" s="105"/>
      <c r="D74" s="251" t="s">
        <v>18</v>
      </c>
      <c r="E74" s="252">
        <v>15</v>
      </c>
      <c r="F74" s="238">
        <f>E74</f>
        <v>15</v>
      </c>
      <c r="G74" s="28"/>
      <c r="H74" s="66"/>
      <c r="I74" s="66"/>
      <c r="J74" s="66">
        <v>14.97</v>
      </c>
      <c r="K74" s="66">
        <v>56.85</v>
      </c>
      <c r="L74" s="66"/>
      <c r="M74" s="66"/>
      <c r="N74" s="66"/>
      <c r="O74" s="66">
        <v>0.3</v>
      </c>
      <c r="P74" s="66">
        <v>0.045</v>
      </c>
      <c r="Q74" s="39"/>
      <c r="R74" s="75">
        <v>65</v>
      </c>
      <c r="S74" s="97">
        <f>(E74*R74)/1000</f>
        <v>0.975</v>
      </c>
    </row>
    <row r="75" spans="2:19" ht="0.75" customHeight="1" hidden="1" thickBot="1">
      <c r="B75" s="106"/>
      <c r="C75" s="106"/>
      <c r="D75" s="267"/>
      <c r="E75" s="41"/>
      <c r="F75" s="9"/>
      <c r="G75" s="41"/>
      <c r="H75" s="53"/>
      <c r="I75" s="53"/>
      <c r="J75" s="53"/>
      <c r="K75" s="53"/>
      <c r="L75" s="53"/>
      <c r="M75" s="53"/>
      <c r="N75" s="53"/>
      <c r="O75" s="53"/>
      <c r="P75" s="53"/>
      <c r="Q75" s="176"/>
      <c r="R75" s="89"/>
      <c r="S75" s="98">
        <f>(E75*R75)/1000</f>
        <v>0</v>
      </c>
    </row>
    <row r="76" spans="2:19" ht="23.25" customHeight="1" thickBot="1">
      <c r="B76" s="107"/>
      <c r="C76" s="107"/>
      <c r="D76" s="44" t="s">
        <v>47</v>
      </c>
      <c r="E76" s="130"/>
      <c r="F76" s="130"/>
      <c r="G76" s="130"/>
      <c r="H76" s="309">
        <f aca="true" t="shared" si="12" ref="H76:R76">H72+H67</f>
        <v>3.5239999999999996</v>
      </c>
      <c r="I76" s="309">
        <f t="shared" si="12"/>
        <v>2.34</v>
      </c>
      <c r="J76" s="309">
        <f t="shared" si="12"/>
        <v>48.025</v>
      </c>
      <c r="K76" s="309">
        <f t="shared" si="12"/>
        <v>180.73</v>
      </c>
      <c r="L76" s="309">
        <f t="shared" si="12"/>
        <v>0.051000000000000004</v>
      </c>
      <c r="M76" s="309">
        <f t="shared" si="12"/>
        <v>0.036500000000000005</v>
      </c>
      <c r="N76" s="309">
        <f t="shared" si="12"/>
        <v>0.225</v>
      </c>
      <c r="O76" s="309">
        <f t="shared" si="12"/>
        <v>25.34</v>
      </c>
      <c r="P76" s="309">
        <f t="shared" si="12"/>
        <v>0.39699999999999996</v>
      </c>
      <c r="Q76" s="309">
        <f t="shared" si="12"/>
        <v>104</v>
      </c>
      <c r="R76" s="309">
        <f t="shared" si="12"/>
        <v>1162.75</v>
      </c>
      <c r="S76" s="202">
        <f>S72+S67</f>
        <v>4.99225</v>
      </c>
    </row>
    <row r="79" spans="18:19" ht="17.25">
      <c r="R79" s="166" t="s">
        <v>228</v>
      </c>
      <c r="S79" s="165">
        <f>S76+S56</f>
        <v>104.5494</v>
      </c>
    </row>
  </sheetData>
  <sheetProtection/>
  <mergeCells count="27">
    <mergeCell ref="B1:R1"/>
    <mergeCell ref="B3:B7"/>
    <mergeCell ref="C3:C7"/>
    <mergeCell ref="D3:D7"/>
    <mergeCell ref="E3:E7"/>
    <mergeCell ref="F3:F7"/>
    <mergeCell ref="G3:G7"/>
    <mergeCell ref="H3:J7"/>
    <mergeCell ref="K3:K7"/>
    <mergeCell ref="L3:N7"/>
    <mergeCell ref="O3:P7"/>
    <mergeCell ref="R3:R7"/>
    <mergeCell ref="Q3:Q7"/>
    <mergeCell ref="S3:S7"/>
    <mergeCell ref="B61:B65"/>
    <mergeCell ref="C61:C65"/>
    <mergeCell ref="D61:D65"/>
    <mergeCell ref="E61:E65"/>
    <mergeCell ref="F61:F65"/>
    <mergeCell ref="G61:G65"/>
    <mergeCell ref="H61:J65"/>
    <mergeCell ref="K61:K65"/>
    <mergeCell ref="L61:N65"/>
    <mergeCell ref="O61:P65"/>
    <mergeCell ref="R61:R65"/>
    <mergeCell ref="S61:S65"/>
    <mergeCell ref="Q61:Q65"/>
  </mergeCells>
  <printOptions/>
  <pageMargins left="0.31496062992125984" right="0.31496062992125984" top="0.35433070866141736" bottom="0.35433070866141736" header="0" footer="0"/>
  <pageSetup fitToHeight="2" horizontalDpi="600" verticalDpi="600" orientation="landscape" paperSize="9" scale="60" r:id="rId1"/>
  <rowBreaks count="1" manualBreakCount="1">
    <brk id="37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80"/>
  <sheetViews>
    <sheetView view="pageBreakPreview" zoomScale="80" zoomScaleSheetLayoutView="80" zoomScalePageLayoutView="0" workbookViewId="0" topLeftCell="A35">
      <selection activeCell="D57" sqref="D57"/>
    </sheetView>
  </sheetViews>
  <sheetFormatPr defaultColWidth="9.140625" defaultRowHeight="15"/>
  <cols>
    <col min="1" max="1" width="4.57421875" style="99" customWidth="1"/>
    <col min="2" max="2" width="7.8515625" style="99" customWidth="1"/>
    <col min="3" max="3" width="22.8515625" style="99" bestFit="1" customWidth="1"/>
    <col min="4" max="4" width="33.00390625" style="99" customWidth="1"/>
    <col min="5" max="5" width="10.28125" style="99" bestFit="1" customWidth="1"/>
    <col min="6" max="6" width="9.28125" style="99" bestFit="1" customWidth="1"/>
    <col min="7" max="7" width="15.8515625" style="99" bestFit="1" customWidth="1"/>
    <col min="8" max="9" width="8.00390625" style="99" bestFit="1" customWidth="1"/>
    <col min="10" max="10" width="9.28125" style="99" bestFit="1" customWidth="1"/>
    <col min="11" max="11" width="18.140625" style="99" bestFit="1" customWidth="1"/>
    <col min="12" max="14" width="8.00390625" style="99" bestFit="1" customWidth="1"/>
    <col min="15" max="16" width="9.28125" style="99" bestFit="1" customWidth="1"/>
    <col min="17" max="17" width="9.140625" style="170" bestFit="1" customWidth="1"/>
    <col min="18" max="18" width="12.00390625" style="99" customWidth="1"/>
    <col min="19" max="19" width="12.00390625" style="99" bestFit="1" customWidth="1"/>
  </cols>
  <sheetData>
    <row r="1" spans="2:18" ht="24">
      <c r="B1" s="336" t="s">
        <v>94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</row>
    <row r="2" ht="18" thickBot="1">
      <c r="B2" s="43"/>
    </row>
    <row r="3" spans="2:19" ht="31.5" customHeight="1" thickBot="1">
      <c r="B3" s="328" t="s">
        <v>1</v>
      </c>
      <c r="C3" s="328" t="s">
        <v>55</v>
      </c>
      <c r="D3" s="328" t="s">
        <v>56</v>
      </c>
      <c r="E3" s="328" t="s">
        <v>2</v>
      </c>
      <c r="F3" s="328" t="s">
        <v>3</v>
      </c>
      <c r="G3" s="328" t="s">
        <v>51</v>
      </c>
      <c r="H3" s="337" t="s">
        <v>52</v>
      </c>
      <c r="I3" s="343"/>
      <c r="J3" s="338"/>
      <c r="K3" s="328" t="s">
        <v>98</v>
      </c>
      <c r="L3" s="337" t="s">
        <v>53</v>
      </c>
      <c r="M3" s="343"/>
      <c r="N3" s="338"/>
      <c r="O3" s="337" t="s">
        <v>99</v>
      </c>
      <c r="P3" s="338"/>
      <c r="Q3" s="333" t="s">
        <v>229</v>
      </c>
      <c r="R3" s="337" t="s">
        <v>5</v>
      </c>
      <c r="S3" s="354" t="s">
        <v>50</v>
      </c>
    </row>
    <row r="4" spans="2:19" ht="15" thickBot="1">
      <c r="B4" s="329"/>
      <c r="C4" s="329"/>
      <c r="D4" s="329"/>
      <c r="E4" s="329"/>
      <c r="F4" s="329"/>
      <c r="G4" s="329"/>
      <c r="H4" s="339"/>
      <c r="I4" s="344"/>
      <c r="J4" s="340"/>
      <c r="K4" s="329"/>
      <c r="L4" s="339"/>
      <c r="M4" s="344"/>
      <c r="N4" s="340"/>
      <c r="O4" s="339"/>
      <c r="P4" s="340"/>
      <c r="Q4" s="334"/>
      <c r="R4" s="339"/>
      <c r="S4" s="354"/>
    </row>
    <row r="5" spans="2:19" ht="15" thickBot="1">
      <c r="B5" s="329"/>
      <c r="C5" s="329"/>
      <c r="D5" s="329"/>
      <c r="E5" s="329"/>
      <c r="F5" s="329"/>
      <c r="G5" s="329"/>
      <c r="H5" s="339"/>
      <c r="I5" s="344"/>
      <c r="J5" s="340"/>
      <c r="K5" s="329"/>
      <c r="L5" s="339"/>
      <c r="M5" s="344"/>
      <c r="N5" s="340"/>
      <c r="O5" s="339"/>
      <c r="P5" s="340"/>
      <c r="Q5" s="334"/>
      <c r="R5" s="339"/>
      <c r="S5" s="354"/>
    </row>
    <row r="6" spans="2:19" ht="15" thickBot="1">
      <c r="B6" s="329"/>
      <c r="C6" s="329"/>
      <c r="D6" s="329"/>
      <c r="E6" s="329"/>
      <c r="F6" s="329"/>
      <c r="G6" s="329"/>
      <c r="H6" s="339"/>
      <c r="I6" s="344"/>
      <c r="J6" s="340"/>
      <c r="K6" s="329"/>
      <c r="L6" s="339"/>
      <c r="M6" s="344"/>
      <c r="N6" s="340"/>
      <c r="O6" s="339"/>
      <c r="P6" s="340"/>
      <c r="Q6" s="334"/>
      <c r="R6" s="339"/>
      <c r="S6" s="354"/>
    </row>
    <row r="7" spans="2:19" ht="15" thickBot="1">
      <c r="B7" s="330"/>
      <c r="C7" s="330"/>
      <c r="D7" s="330"/>
      <c r="E7" s="330"/>
      <c r="F7" s="330"/>
      <c r="G7" s="330"/>
      <c r="H7" s="341"/>
      <c r="I7" s="345"/>
      <c r="J7" s="342"/>
      <c r="K7" s="330"/>
      <c r="L7" s="341"/>
      <c r="M7" s="345"/>
      <c r="N7" s="342"/>
      <c r="O7" s="341"/>
      <c r="P7" s="342"/>
      <c r="Q7" s="335"/>
      <c r="R7" s="341"/>
      <c r="S7" s="354"/>
    </row>
    <row r="8" spans="2:19" ht="15.75" thickBot="1">
      <c r="B8" s="131"/>
      <c r="C8" s="133"/>
      <c r="D8" s="133"/>
      <c r="E8" s="133"/>
      <c r="F8" s="133"/>
      <c r="G8" s="133"/>
      <c r="H8" s="133" t="s">
        <v>6</v>
      </c>
      <c r="I8" s="133" t="s">
        <v>7</v>
      </c>
      <c r="J8" s="133" t="s">
        <v>8</v>
      </c>
      <c r="K8" s="133"/>
      <c r="L8" s="133" t="s">
        <v>9</v>
      </c>
      <c r="M8" s="133" t="s">
        <v>10</v>
      </c>
      <c r="N8" s="133" t="s">
        <v>11</v>
      </c>
      <c r="O8" s="133" t="s">
        <v>12</v>
      </c>
      <c r="P8" s="133" t="s">
        <v>13</v>
      </c>
      <c r="Q8" s="188"/>
      <c r="R8" s="132"/>
      <c r="S8" s="96"/>
    </row>
    <row r="9" spans="1:19" s="29" customFormat="1" ht="25.5" customHeight="1" thickBot="1">
      <c r="A9" s="102"/>
      <c r="B9" s="38"/>
      <c r="C9" s="5" t="s">
        <v>14</v>
      </c>
      <c r="D9" s="218" t="s">
        <v>129</v>
      </c>
      <c r="E9" s="247"/>
      <c r="F9" s="247"/>
      <c r="G9" s="36">
        <v>80</v>
      </c>
      <c r="H9" s="76">
        <v>6.318</v>
      </c>
      <c r="I9" s="76">
        <v>8.05</v>
      </c>
      <c r="J9" s="76">
        <v>4.7</v>
      </c>
      <c r="K9" s="76">
        <v>121.38</v>
      </c>
      <c r="L9" s="76">
        <v>0.07</v>
      </c>
      <c r="M9" s="76">
        <v>0.283</v>
      </c>
      <c r="N9" s="76">
        <f>N10+N13+N14+N11</f>
        <v>0.975</v>
      </c>
      <c r="O9" s="76">
        <v>83.7</v>
      </c>
      <c r="P9" s="76">
        <v>1.095</v>
      </c>
      <c r="Q9" s="182">
        <v>38</v>
      </c>
      <c r="R9" s="78">
        <f>R10+R13+R11</f>
        <v>559</v>
      </c>
      <c r="S9" s="78">
        <f>SUM(S10:S13)</f>
        <v>13.49475</v>
      </c>
    </row>
    <row r="10" spans="2:19" ht="25.5" customHeight="1" thickBot="1">
      <c r="B10" s="1"/>
      <c r="C10" s="3"/>
      <c r="D10" s="254" t="s">
        <v>43</v>
      </c>
      <c r="E10" s="255">
        <v>1</v>
      </c>
      <c r="F10" s="255">
        <f>E10</f>
        <v>1</v>
      </c>
      <c r="G10" s="63"/>
      <c r="H10" s="66">
        <v>6.096</v>
      </c>
      <c r="I10" s="66">
        <v>5.52</v>
      </c>
      <c r="J10" s="66">
        <v>0.336</v>
      </c>
      <c r="K10" s="66">
        <v>75.36</v>
      </c>
      <c r="L10" s="66">
        <v>0.0336</v>
      </c>
      <c r="M10" s="66">
        <v>0.2112</v>
      </c>
      <c r="N10" s="66"/>
      <c r="O10" s="66">
        <v>26.4</v>
      </c>
      <c r="P10" s="66">
        <v>1.2</v>
      </c>
      <c r="Q10" s="192"/>
      <c r="R10" s="93">
        <v>6.25</v>
      </c>
      <c r="S10" s="93">
        <v>6.25</v>
      </c>
    </row>
    <row r="11" spans="2:19" ht="25.5" customHeight="1" thickBot="1">
      <c r="B11" s="1"/>
      <c r="C11" s="3"/>
      <c r="D11" s="219" t="s">
        <v>17</v>
      </c>
      <c r="E11" s="238">
        <v>5</v>
      </c>
      <c r="F11" s="238">
        <f>E11</f>
        <v>5</v>
      </c>
      <c r="G11" s="292"/>
      <c r="H11" s="66">
        <v>0.035</v>
      </c>
      <c r="I11" s="66">
        <v>3.9</v>
      </c>
      <c r="J11" s="66">
        <v>0.05</v>
      </c>
      <c r="K11" s="66">
        <v>35.45</v>
      </c>
      <c r="L11" s="66">
        <v>0.0075</v>
      </c>
      <c r="M11" s="66">
        <v>0.006</v>
      </c>
      <c r="N11" s="66"/>
      <c r="O11" s="66">
        <v>0.6</v>
      </c>
      <c r="P11" s="66">
        <v>0.01</v>
      </c>
      <c r="Q11" s="183"/>
      <c r="R11" s="79">
        <v>483</v>
      </c>
      <c r="S11" s="80">
        <f aca="true" t="shared" si="0" ref="S11:S60">(E11*R11)/1000</f>
        <v>2.415</v>
      </c>
    </row>
    <row r="12" spans="2:19" ht="25.5" customHeight="1" thickBot="1">
      <c r="B12" s="1"/>
      <c r="C12" s="3"/>
      <c r="D12" s="219" t="s">
        <v>42</v>
      </c>
      <c r="E12" s="238">
        <v>8</v>
      </c>
      <c r="F12" s="238">
        <f>E12</f>
        <v>8</v>
      </c>
      <c r="G12" s="10"/>
      <c r="H12" s="66">
        <v>0.824</v>
      </c>
      <c r="I12" s="66">
        <v>0.088</v>
      </c>
      <c r="J12" s="66">
        <v>5.52</v>
      </c>
      <c r="K12" s="66">
        <v>26.72</v>
      </c>
      <c r="L12" s="66">
        <v>0.02</v>
      </c>
      <c r="M12" s="66">
        <v>0.006</v>
      </c>
      <c r="N12" s="66"/>
      <c r="O12" s="66">
        <v>1.44</v>
      </c>
      <c r="P12" s="66">
        <v>0.096</v>
      </c>
      <c r="Q12" s="183"/>
      <c r="R12" s="79">
        <v>37</v>
      </c>
      <c r="S12" s="80">
        <f t="shared" si="0"/>
        <v>0.296</v>
      </c>
    </row>
    <row r="13" spans="2:19" ht="21.75" customHeight="1" thickBot="1">
      <c r="B13" s="1"/>
      <c r="C13" s="3"/>
      <c r="D13" s="219" t="s">
        <v>35</v>
      </c>
      <c r="E13" s="238">
        <v>65</v>
      </c>
      <c r="F13" s="238">
        <v>65</v>
      </c>
      <c r="G13" s="292"/>
      <c r="H13" s="66">
        <v>1.82</v>
      </c>
      <c r="I13" s="66">
        <v>2.08</v>
      </c>
      <c r="J13" s="66">
        <v>3.055</v>
      </c>
      <c r="K13" s="66">
        <v>37.7</v>
      </c>
      <c r="L13" s="66">
        <v>0.026</v>
      </c>
      <c r="M13" s="66">
        <v>0.0975</v>
      </c>
      <c r="N13" s="66">
        <v>0.975</v>
      </c>
      <c r="O13" s="66">
        <v>80.6</v>
      </c>
      <c r="P13" s="66">
        <v>0.13</v>
      </c>
      <c r="Q13" s="183"/>
      <c r="R13" s="79">
        <v>69.75</v>
      </c>
      <c r="S13" s="80">
        <f t="shared" si="0"/>
        <v>4.53375</v>
      </c>
    </row>
    <row r="14" spans="1:19" s="162" customFormat="1" ht="25.5" customHeight="1" hidden="1" thickBot="1">
      <c r="A14" s="161"/>
      <c r="B14" s="38"/>
      <c r="C14" s="61"/>
      <c r="D14" s="218"/>
      <c r="E14" s="256"/>
      <c r="F14" s="256"/>
      <c r="G14" s="64"/>
      <c r="H14" s="91"/>
      <c r="I14" s="91"/>
      <c r="J14" s="91"/>
      <c r="K14" s="91"/>
      <c r="L14" s="91"/>
      <c r="M14" s="91"/>
      <c r="N14" s="91"/>
      <c r="O14" s="91"/>
      <c r="P14" s="91"/>
      <c r="Q14" s="193"/>
      <c r="R14" s="94"/>
      <c r="S14" s="81">
        <f t="shared" si="0"/>
        <v>0</v>
      </c>
    </row>
    <row r="15" spans="1:19" s="4" customFormat="1" ht="25.5" customHeight="1" thickBot="1">
      <c r="A15" s="99"/>
      <c r="B15" s="38"/>
      <c r="C15" s="8"/>
      <c r="D15" s="218" t="s">
        <v>22</v>
      </c>
      <c r="E15" s="256"/>
      <c r="F15" s="257"/>
      <c r="G15" s="64">
        <v>37</v>
      </c>
      <c r="H15" s="76">
        <f>H16+H17</f>
        <v>2.359</v>
      </c>
      <c r="I15" s="76">
        <f aca="true" t="shared" si="1" ref="I15:P15">I16+I17</f>
        <v>55.5</v>
      </c>
      <c r="J15" s="76">
        <f t="shared" si="1"/>
        <v>15.01</v>
      </c>
      <c r="K15" s="76">
        <f t="shared" si="1"/>
        <v>574.9</v>
      </c>
      <c r="L15" s="76">
        <f t="shared" si="1"/>
        <v>0.186</v>
      </c>
      <c r="M15" s="76">
        <f t="shared" si="1"/>
        <v>0.093</v>
      </c>
      <c r="N15" s="76">
        <f t="shared" si="1"/>
        <v>0</v>
      </c>
      <c r="O15" s="76">
        <f t="shared" si="1"/>
        <v>14.4</v>
      </c>
      <c r="P15" s="76">
        <f t="shared" si="1"/>
        <v>0.734</v>
      </c>
      <c r="Q15" s="182" t="s">
        <v>231</v>
      </c>
      <c r="R15" s="78">
        <f>R16+R17</f>
        <v>594.6</v>
      </c>
      <c r="S15" s="78">
        <f>S16+S17</f>
        <v>6.728999999999999</v>
      </c>
    </row>
    <row r="16" spans="2:19" ht="25.5" customHeight="1" thickBot="1">
      <c r="B16" s="1"/>
      <c r="C16" s="3"/>
      <c r="D16" s="254" t="s">
        <v>90</v>
      </c>
      <c r="E16" s="255">
        <v>30</v>
      </c>
      <c r="F16" s="255">
        <f>E16</f>
        <v>30</v>
      </c>
      <c r="G16" s="63"/>
      <c r="H16" s="66">
        <v>2.31</v>
      </c>
      <c r="I16" s="66">
        <v>0.9</v>
      </c>
      <c r="J16" s="66">
        <v>14.94</v>
      </c>
      <c r="K16" s="66">
        <v>78.6</v>
      </c>
      <c r="L16" s="66">
        <v>0.081</v>
      </c>
      <c r="M16" s="66">
        <v>0.009</v>
      </c>
      <c r="N16" s="66"/>
      <c r="O16" s="66">
        <v>6</v>
      </c>
      <c r="P16" s="66">
        <v>0.594</v>
      </c>
      <c r="Q16" s="192"/>
      <c r="R16" s="93">
        <v>111.6</v>
      </c>
      <c r="S16" s="80">
        <f t="shared" si="0"/>
        <v>3.348</v>
      </c>
    </row>
    <row r="17" spans="2:19" ht="25.5" customHeight="1" thickBot="1">
      <c r="B17" s="1"/>
      <c r="C17" s="3"/>
      <c r="D17" s="219" t="s">
        <v>17</v>
      </c>
      <c r="E17" s="248">
        <v>7</v>
      </c>
      <c r="F17" s="255">
        <f>E17</f>
        <v>7</v>
      </c>
      <c r="G17" s="30"/>
      <c r="H17" s="77">
        <v>0.049</v>
      </c>
      <c r="I17" s="77">
        <v>54.6</v>
      </c>
      <c r="J17" s="77">
        <v>0.07</v>
      </c>
      <c r="K17" s="77">
        <v>496.3</v>
      </c>
      <c r="L17" s="77">
        <v>0.105</v>
      </c>
      <c r="M17" s="77">
        <v>0.084</v>
      </c>
      <c r="N17" s="77"/>
      <c r="O17" s="77">
        <v>8.4</v>
      </c>
      <c r="P17" s="77">
        <v>0.14</v>
      </c>
      <c r="Q17" s="183"/>
      <c r="R17" s="79">
        <v>483</v>
      </c>
      <c r="S17" s="80">
        <f t="shared" si="0"/>
        <v>3.381</v>
      </c>
    </row>
    <row r="18" spans="1:19" s="4" customFormat="1" ht="25.5" customHeight="1" thickBot="1">
      <c r="A18" s="99"/>
      <c r="B18" s="38"/>
      <c r="C18" s="8"/>
      <c r="D18" s="218" t="s">
        <v>96</v>
      </c>
      <c r="E18" s="256">
        <v>20</v>
      </c>
      <c r="F18" s="256">
        <v>20</v>
      </c>
      <c r="G18" s="64">
        <v>20</v>
      </c>
      <c r="H18" s="91">
        <v>1.32</v>
      </c>
      <c r="I18" s="91">
        <v>0.24</v>
      </c>
      <c r="J18" s="91">
        <v>6.84</v>
      </c>
      <c r="K18" s="91">
        <v>36.2</v>
      </c>
      <c r="L18" s="91">
        <v>0.036</v>
      </c>
      <c r="M18" s="91">
        <v>0.016</v>
      </c>
      <c r="N18" s="91"/>
      <c r="O18" s="91">
        <v>7</v>
      </c>
      <c r="P18" s="91">
        <v>0.78</v>
      </c>
      <c r="Q18" s="193" t="s">
        <v>238</v>
      </c>
      <c r="R18" s="94">
        <v>60.23</v>
      </c>
      <c r="S18" s="81">
        <f t="shared" si="0"/>
        <v>1.2046</v>
      </c>
    </row>
    <row r="19" spans="2:19" ht="25.5" customHeight="1" thickBot="1">
      <c r="B19" s="62"/>
      <c r="C19" s="62"/>
      <c r="D19" s="218" t="s">
        <v>118</v>
      </c>
      <c r="E19" s="258"/>
      <c r="F19" s="257"/>
      <c r="G19" s="58">
        <v>200</v>
      </c>
      <c r="H19" s="92">
        <v>0</v>
      </c>
      <c r="I19" s="92">
        <v>0</v>
      </c>
      <c r="J19" s="92">
        <v>14.9</v>
      </c>
      <c r="K19" s="92">
        <v>57.05</v>
      </c>
      <c r="L19" s="92">
        <v>0</v>
      </c>
      <c r="M19" s="92">
        <v>0</v>
      </c>
      <c r="N19" s="92">
        <v>0</v>
      </c>
      <c r="O19" s="92">
        <v>0.3</v>
      </c>
      <c r="P19" s="92">
        <v>0.04</v>
      </c>
      <c r="Q19" s="194" t="s">
        <v>266</v>
      </c>
      <c r="R19" s="81">
        <f>R20+R21+R22</f>
        <v>497</v>
      </c>
      <c r="S19" s="81">
        <f>S20+S21+S22</f>
        <v>1.355</v>
      </c>
    </row>
    <row r="20" spans="2:19" ht="25.5" customHeight="1" thickBot="1">
      <c r="B20" s="1"/>
      <c r="C20" s="3"/>
      <c r="D20" s="219" t="s">
        <v>97</v>
      </c>
      <c r="E20" s="248">
        <v>1</v>
      </c>
      <c r="F20" s="255">
        <f>E20</f>
        <v>1</v>
      </c>
      <c r="G20" s="30"/>
      <c r="H20" s="77"/>
      <c r="I20" s="77"/>
      <c r="J20" s="77"/>
      <c r="K20" s="77">
        <v>0.25</v>
      </c>
      <c r="L20" s="77"/>
      <c r="M20" s="77"/>
      <c r="N20" s="77"/>
      <c r="O20" s="77"/>
      <c r="P20" s="77"/>
      <c r="Q20" s="183"/>
      <c r="R20" s="79">
        <v>380</v>
      </c>
      <c r="S20" s="80">
        <f t="shared" si="0"/>
        <v>0.38</v>
      </c>
    </row>
    <row r="21" spans="2:19" ht="25.5" customHeight="1" thickBot="1">
      <c r="B21" s="1"/>
      <c r="C21" s="3"/>
      <c r="D21" s="219" t="s">
        <v>18</v>
      </c>
      <c r="E21" s="248">
        <v>15</v>
      </c>
      <c r="F21" s="255">
        <f>E21</f>
        <v>15</v>
      </c>
      <c r="G21" s="31"/>
      <c r="H21" s="67"/>
      <c r="I21" s="67"/>
      <c r="J21" s="66">
        <v>14.97</v>
      </c>
      <c r="K21" s="66">
        <v>56.85</v>
      </c>
      <c r="L21" s="66"/>
      <c r="M21" s="66"/>
      <c r="N21" s="66"/>
      <c r="O21" s="66">
        <v>0.3</v>
      </c>
      <c r="P21" s="66">
        <v>0.045</v>
      </c>
      <c r="Q21" s="183"/>
      <c r="R21" s="79">
        <v>65</v>
      </c>
      <c r="S21" s="80">
        <f t="shared" si="0"/>
        <v>0.975</v>
      </c>
    </row>
    <row r="22" spans="2:19" ht="21" customHeight="1" hidden="1" thickBot="1">
      <c r="B22" s="1"/>
      <c r="C22" s="3"/>
      <c r="D22" s="219"/>
      <c r="E22" s="248"/>
      <c r="F22" s="255">
        <f>E22</f>
        <v>0</v>
      </c>
      <c r="G22" s="31"/>
      <c r="H22" s="77">
        <v>2.8</v>
      </c>
      <c r="I22" s="77">
        <v>2.5</v>
      </c>
      <c r="J22" s="77">
        <v>4.7</v>
      </c>
      <c r="K22" s="77">
        <v>52</v>
      </c>
      <c r="L22" s="77">
        <v>0.04</v>
      </c>
      <c r="M22" s="77">
        <v>0.15</v>
      </c>
      <c r="N22" s="77">
        <v>1.5</v>
      </c>
      <c r="O22" s="77">
        <v>124</v>
      </c>
      <c r="P22" s="77">
        <v>0.2</v>
      </c>
      <c r="Q22" s="183"/>
      <c r="R22" s="79">
        <v>52</v>
      </c>
      <c r="S22" s="80">
        <f t="shared" si="0"/>
        <v>0</v>
      </c>
    </row>
    <row r="23" spans="1:19" s="4" customFormat="1" ht="25.5" customHeight="1" thickBot="1">
      <c r="A23" s="99"/>
      <c r="B23" s="38"/>
      <c r="C23" s="5" t="s">
        <v>24</v>
      </c>
      <c r="D23" s="218" t="s">
        <v>137</v>
      </c>
      <c r="E23" s="250">
        <v>150</v>
      </c>
      <c r="F23" s="256">
        <f>E23</f>
        <v>150</v>
      </c>
      <c r="G23" s="49">
        <v>150</v>
      </c>
      <c r="H23" s="83">
        <v>0.4</v>
      </c>
      <c r="I23" s="83">
        <v>0.4</v>
      </c>
      <c r="J23" s="83">
        <v>9.8</v>
      </c>
      <c r="K23" s="83">
        <v>67.5</v>
      </c>
      <c r="L23" s="83"/>
      <c r="M23" s="83">
        <v>0.008</v>
      </c>
      <c r="N23" s="83">
        <v>13</v>
      </c>
      <c r="O23" s="83">
        <v>16</v>
      </c>
      <c r="P23" s="83">
        <v>2.2</v>
      </c>
      <c r="Q23" s="189" t="s">
        <v>251</v>
      </c>
      <c r="R23" s="86">
        <v>82</v>
      </c>
      <c r="S23" s="81">
        <f t="shared" si="0"/>
        <v>12.3</v>
      </c>
    </row>
    <row r="24" spans="1:19" s="4" customFormat="1" ht="29.25" customHeight="1" thickBot="1">
      <c r="A24" s="99"/>
      <c r="B24" s="38"/>
      <c r="C24" s="5" t="s">
        <v>26</v>
      </c>
      <c r="D24" s="225" t="s">
        <v>389</v>
      </c>
      <c r="E24" s="250"/>
      <c r="F24" s="250"/>
      <c r="G24" s="49">
        <v>66</v>
      </c>
      <c r="H24" s="83">
        <f>H25+H26+H27</f>
        <v>0.64</v>
      </c>
      <c r="I24" s="83">
        <f aca="true" t="shared" si="2" ref="I24:P24">I25+I26+I27</f>
        <v>10.03</v>
      </c>
      <c r="J24" s="83">
        <f t="shared" si="2"/>
        <v>2.472</v>
      </c>
      <c r="K24" s="83">
        <f t="shared" si="2"/>
        <v>106.14000000000001</v>
      </c>
      <c r="L24" s="83">
        <f t="shared" si="2"/>
        <v>0.0096</v>
      </c>
      <c r="M24" s="83">
        <f t="shared" si="2"/>
        <v>0.0208</v>
      </c>
      <c r="N24" s="83">
        <f t="shared" si="2"/>
        <v>17.2</v>
      </c>
      <c r="O24" s="83">
        <f t="shared" si="2"/>
        <v>19.68</v>
      </c>
      <c r="P24" s="83">
        <f t="shared" si="2"/>
        <v>0.256</v>
      </c>
      <c r="Q24" s="189" t="s">
        <v>390</v>
      </c>
      <c r="R24" s="86">
        <f>SUM(R25:R27)</f>
        <v>188</v>
      </c>
      <c r="S24" s="86">
        <f>SUM(S25:S27)</f>
        <v>3.13</v>
      </c>
    </row>
    <row r="25" spans="2:19" ht="25.5" customHeight="1" thickBot="1">
      <c r="B25" s="1"/>
      <c r="C25" s="3"/>
      <c r="D25" s="226" t="s">
        <v>31</v>
      </c>
      <c r="E25" s="238">
        <v>50</v>
      </c>
      <c r="F25" s="245">
        <v>40</v>
      </c>
      <c r="G25" s="320"/>
      <c r="H25" s="66">
        <v>0.432</v>
      </c>
      <c r="I25" s="66">
        <v>0.024</v>
      </c>
      <c r="J25" s="66">
        <v>1.128</v>
      </c>
      <c r="K25" s="66">
        <v>10.8</v>
      </c>
      <c r="L25" s="66">
        <v>0</v>
      </c>
      <c r="M25" s="66">
        <v>0.0096</v>
      </c>
      <c r="N25" s="66">
        <v>16.56</v>
      </c>
      <c r="O25" s="66">
        <v>11.52</v>
      </c>
      <c r="P25" s="66">
        <v>0.144</v>
      </c>
      <c r="Q25" s="195"/>
      <c r="R25" s="72">
        <v>24</v>
      </c>
      <c r="S25" s="80">
        <f t="shared" si="0"/>
        <v>1.2</v>
      </c>
    </row>
    <row r="26" spans="2:19" ht="25.5" customHeight="1" thickBot="1">
      <c r="B26" s="1"/>
      <c r="C26" s="3"/>
      <c r="D26" s="226" t="s">
        <v>65</v>
      </c>
      <c r="E26" s="238">
        <v>20</v>
      </c>
      <c r="F26" s="238">
        <v>16</v>
      </c>
      <c r="G26" s="320"/>
      <c r="H26" s="66">
        <v>0.208</v>
      </c>
      <c r="I26" s="66">
        <v>0.016</v>
      </c>
      <c r="J26" s="66">
        <v>1.344</v>
      </c>
      <c r="K26" s="66">
        <v>5.44</v>
      </c>
      <c r="L26" s="66">
        <v>0.0096</v>
      </c>
      <c r="M26" s="66">
        <v>0.0112</v>
      </c>
      <c r="N26" s="66">
        <v>0.64</v>
      </c>
      <c r="O26" s="66">
        <v>8.16</v>
      </c>
      <c r="P26" s="66">
        <v>0.112</v>
      </c>
      <c r="Q26" s="195"/>
      <c r="R26" s="72">
        <v>29</v>
      </c>
      <c r="S26" s="80">
        <f t="shared" si="0"/>
        <v>0.58</v>
      </c>
    </row>
    <row r="27" spans="2:19" ht="25.5" customHeight="1" thickBot="1">
      <c r="B27" s="1"/>
      <c r="C27" s="3"/>
      <c r="D27" s="226" t="s">
        <v>202</v>
      </c>
      <c r="E27" s="238">
        <v>10</v>
      </c>
      <c r="F27" s="238">
        <f>E27</f>
        <v>10</v>
      </c>
      <c r="G27" s="10"/>
      <c r="H27" s="66"/>
      <c r="I27" s="66">
        <v>9.99</v>
      </c>
      <c r="J27" s="66"/>
      <c r="K27" s="66">
        <v>89.9</v>
      </c>
      <c r="L27" s="66"/>
      <c r="M27" s="66"/>
      <c r="N27" s="66"/>
      <c r="O27" s="66"/>
      <c r="P27" s="66"/>
      <c r="Q27" s="195"/>
      <c r="R27" s="72">
        <v>135</v>
      </c>
      <c r="S27" s="80">
        <f t="shared" si="0"/>
        <v>1.35</v>
      </c>
    </row>
    <row r="28" spans="1:19" s="4" customFormat="1" ht="33.75" thickBot="1">
      <c r="A28" s="99"/>
      <c r="B28" s="38"/>
      <c r="C28" s="8"/>
      <c r="D28" s="218" t="s">
        <v>158</v>
      </c>
      <c r="E28" s="250"/>
      <c r="F28" s="257"/>
      <c r="G28" s="49">
        <v>250</v>
      </c>
      <c r="H28" s="83">
        <f>H29+H30+H31+H32+H33+H35</f>
        <v>5.471</v>
      </c>
      <c r="I28" s="83">
        <f aca="true" t="shared" si="3" ref="I28:O28">I29+I30+I31+I32+I33+I35</f>
        <v>8.512</v>
      </c>
      <c r="J28" s="83">
        <f t="shared" si="3"/>
        <v>9.462000000000002</v>
      </c>
      <c r="K28" s="83">
        <f t="shared" si="3"/>
        <v>134.69</v>
      </c>
      <c r="L28" s="83">
        <f t="shared" si="3"/>
        <v>0.0861</v>
      </c>
      <c r="M28" s="83">
        <f t="shared" si="3"/>
        <v>0.1066</v>
      </c>
      <c r="N28" s="83">
        <f t="shared" si="3"/>
        <v>0.161</v>
      </c>
      <c r="O28" s="83">
        <f t="shared" si="3"/>
        <v>42.2</v>
      </c>
      <c r="P28" s="83">
        <f>P29+P30+P31+P32+P33+P35</f>
        <v>1.118</v>
      </c>
      <c r="Q28" s="189" t="s">
        <v>265</v>
      </c>
      <c r="R28" s="86">
        <f>R29+R30+R31+R32+R33+R35+R34</f>
        <v>1405.8</v>
      </c>
      <c r="S28" s="86">
        <f>S29+S30+S31+S32+S33+S35+S34</f>
        <v>9.0002</v>
      </c>
    </row>
    <row r="29" spans="2:19" ht="22.5" customHeight="1" thickBot="1">
      <c r="B29" s="1"/>
      <c r="C29" s="3"/>
      <c r="D29" s="219" t="s">
        <v>87</v>
      </c>
      <c r="E29" s="296">
        <v>24</v>
      </c>
      <c r="F29" s="296">
        <v>24</v>
      </c>
      <c r="G29" s="277"/>
      <c r="H29" s="273">
        <v>4.368</v>
      </c>
      <c r="I29" s="273">
        <v>4.416</v>
      </c>
      <c r="J29" s="273">
        <v>0.168</v>
      </c>
      <c r="K29" s="273">
        <v>57.84</v>
      </c>
      <c r="L29" s="273">
        <v>0.019</v>
      </c>
      <c r="M29" s="273">
        <v>0.036</v>
      </c>
      <c r="N29" s="273">
        <v>0</v>
      </c>
      <c r="O29" s="273">
        <v>4.08</v>
      </c>
      <c r="P29" s="273">
        <v>0.384</v>
      </c>
      <c r="Q29" s="39"/>
      <c r="R29" s="72">
        <v>174.8</v>
      </c>
      <c r="S29" s="80">
        <f t="shared" si="0"/>
        <v>4.195200000000001</v>
      </c>
    </row>
    <row r="30" spans="2:19" ht="22.5" customHeight="1" thickBot="1">
      <c r="B30" s="1"/>
      <c r="C30" s="3"/>
      <c r="D30" s="219" t="s">
        <v>17</v>
      </c>
      <c r="E30" s="238">
        <v>5</v>
      </c>
      <c r="F30" s="238">
        <f>E30</f>
        <v>5</v>
      </c>
      <c r="G30" s="292"/>
      <c r="H30" s="66">
        <v>0.035</v>
      </c>
      <c r="I30" s="66">
        <v>3.9</v>
      </c>
      <c r="J30" s="66">
        <v>0.05</v>
      </c>
      <c r="K30" s="66">
        <v>35.45</v>
      </c>
      <c r="L30" s="66">
        <v>0.0075</v>
      </c>
      <c r="M30" s="66">
        <v>0.006</v>
      </c>
      <c r="N30" s="66"/>
      <c r="O30" s="66">
        <v>0.6</v>
      </c>
      <c r="P30" s="66">
        <v>0.01</v>
      </c>
      <c r="Q30" s="39"/>
      <c r="R30" s="72">
        <v>483</v>
      </c>
      <c r="S30" s="80">
        <f t="shared" si="0"/>
        <v>2.415</v>
      </c>
    </row>
    <row r="31" spans="2:19" ht="22.5" customHeight="1" thickBot="1">
      <c r="B31" s="1"/>
      <c r="C31" s="3"/>
      <c r="D31" s="219" t="s">
        <v>66</v>
      </c>
      <c r="E31" s="238">
        <v>80</v>
      </c>
      <c r="F31" s="238">
        <v>48</v>
      </c>
      <c r="G31" s="10"/>
      <c r="H31" s="66">
        <v>0.96</v>
      </c>
      <c r="I31" s="66">
        <v>0.192</v>
      </c>
      <c r="J31" s="66">
        <v>8.544</v>
      </c>
      <c r="K31" s="66">
        <v>38.4</v>
      </c>
      <c r="L31" s="66">
        <v>0.0576</v>
      </c>
      <c r="M31" s="66">
        <v>0.0336</v>
      </c>
      <c r="N31" s="66"/>
      <c r="O31" s="66">
        <v>4.8</v>
      </c>
      <c r="P31" s="66">
        <v>0.432</v>
      </c>
      <c r="Q31" s="39"/>
      <c r="R31" s="72">
        <v>21</v>
      </c>
      <c r="S31" s="80">
        <f t="shared" si="0"/>
        <v>1.68</v>
      </c>
    </row>
    <row r="32" spans="2:19" ht="22.5" customHeight="1" thickBot="1">
      <c r="B32" s="1"/>
      <c r="C32" s="3"/>
      <c r="D32" s="219" t="s">
        <v>67</v>
      </c>
      <c r="E32" s="238">
        <v>5</v>
      </c>
      <c r="F32" s="255">
        <v>4</v>
      </c>
      <c r="G32" s="10"/>
      <c r="H32" s="66">
        <v>0.056</v>
      </c>
      <c r="I32" s="66"/>
      <c r="J32" s="66">
        <v>0.364</v>
      </c>
      <c r="K32" s="66">
        <v>1.64</v>
      </c>
      <c r="L32" s="66"/>
      <c r="M32" s="66">
        <v>0.028</v>
      </c>
      <c r="N32" s="66">
        <v>0.001</v>
      </c>
      <c r="O32" s="66">
        <v>1.24</v>
      </c>
      <c r="P32" s="66">
        <v>0.032</v>
      </c>
      <c r="Q32" s="39"/>
      <c r="R32" s="72">
        <v>25</v>
      </c>
      <c r="S32" s="80">
        <f t="shared" si="0"/>
        <v>0.125</v>
      </c>
    </row>
    <row r="33" spans="2:19" ht="22.5" customHeight="1" thickBot="1">
      <c r="B33" s="1"/>
      <c r="C33" s="3"/>
      <c r="D33" s="219" t="s">
        <v>65</v>
      </c>
      <c r="E33" s="238">
        <v>5</v>
      </c>
      <c r="F33" s="255">
        <v>4</v>
      </c>
      <c r="G33" s="10"/>
      <c r="H33" s="66">
        <v>0.052</v>
      </c>
      <c r="I33" s="66">
        <v>0.004</v>
      </c>
      <c r="J33" s="66">
        <v>0.336</v>
      </c>
      <c r="K33" s="66">
        <v>1.36</v>
      </c>
      <c r="L33" s="66">
        <v>0.002</v>
      </c>
      <c r="M33" s="66">
        <v>0.003</v>
      </c>
      <c r="N33" s="66">
        <v>0.16</v>
      </c>
      <c r="O33" s="66">
        <v>2.04</v>
      </c>
      <c r="P33" s="66">
        <v>0.028</v>
      </c>
      <c r="Q33" s="39"/>
      <c r="R33" s="72">
        <v>29</v>
      </c>
      <c r="S33" s="80">
        <f t="shared" si="0"/>
        <v>0.145</v>
      </c>
    </row>
    <row r="34" spans="2:19" ht="22.5" customHeight="1" thickBot="1">
      <c r="B34" s="1"/>
      <c r="C34" s="3"/>
      <c r="D34" s="219" t="s">
        <v>214</v>
      </c>
      <c r="E34" s="238">
        <v>0.5</v>
      </c>
      <c r="F34" s="255">
        <v>0.5</v>
      </c>
      <c r="G34" s="10"/>
      <c r="H34" s="66">
        <v>0.076</v>
      </c>
      <c r="I34" s="66">
        <v>0.084</v>
      </c>
      <c r="J34" s="66">
        <v>0.487</v>
      </c>
      <c r="K34" s="66">
        <v>3.13</v>
      </c>
      <c r="L34" s="66"/>
      <c r="M34" s="66">
        <v>0.004</v>
      </c>
      <c r="N34" s="66">
        <v>0.465</v>
      </c>
      <c r="O34" s="66">
        <v>8.34</v>
      </c>
      <c r="P34" s="66">
        <v>0.43</v>
      </c>
      <c r="Q34" s="39"/>
      <c r="R34" s="72">
        <v>650</v>
      </c>
      <c r="S34" s="80">
        <f t="shared" si="0"/>
        <v>0.325</v>
      </c>
    </row>
    <row r="35" spans="2:19" ht="22.5" customHeight="1" thickBot="1">
      <c r="B35" s="1"/>
      <c r="C35" s="3"/>
      <c r="D35" s="219" t="s">
        <v>100</v>
      </c>
      <c r="E35" s="238">
        <v>5</v>
      </c>
      <c r="F35" s="255">
        <v>5</v>
      </c>
      <c r="G35" s="10"/>
      <c r="H35" s="66"/>
      <c r="I35" s="66"/>
      <c r="J35" s="66"/>
      <c r="K35" s="66"/>
      <c r="L35" s="66"/>
      <c r="M35" s="66"/>
      <c r="N35" s="66"/>
      <c r="O35" s="66">
        <v>29.44</v>
      </c>
      <c r="P35" s="66">
        <v>0.232</v>
      </c>
      <c r="Q35" s="39"/>
      <c r="R35" s="72">
        <v>23</v>
      </c>
      <c r="S35" s="80">
        <f t="shared" si="0"/>
        <v>0.115</v>
      </c>
    </row>
    <row r="36" spans="1:19" s="4" customFormat="1" ht="33.75" thickBot="1">
      <c r="A36" s="99"/>
      <c r="B36" s="38"/>
      <c r="C36" s="8"/>
      <c r="D36" s="220" t="s">
        <v>101</v>
      </c>
      <c r="E36" s="237"/>
      <c r="F36" s="257"/>
      <c r="G36" s="9">
        <v>60</v>
      </c>
      <c r="H36" s="53">
        <f>H37+H38+H39+H40+H41+H42</f>
        <v>17.172000000000004</v>
      </c>
      <c r="I36" s="53">
        <f aca="true" t="shared" si="4" ref="I36:P36">I37+I38+I39+I40+I41+I42</f>
        <v>26.57</v>
      </c>
      <c r="J36" s="53">
        <f t="shared" si="4"/>
        <v>5.944000000000001</v>
      </c>
      <c r="K36" s="53">
        <f t="shared" si="4"/>
        <v>331.92</v>
      </c>
      <c r="L36" s="53">
        <f t="shared" si="4"/>
        <v>5.627</v>
      </c>
      <c r="M36" s="53">
        <f t="shared" si="4"/>
        <v>0.181</v>
      </c>
      <c r="N36" s="53">
        <f t="shared" si="4"/>
        <v>0.001</v>
      </c>
      <c r="O36" s="53">
        <f t="shared" si="4"/>
        <v>16.84</v>
      </c>
      <c r="P36" s="53">
        <f t="shared" si="4"/>
        <v>1.73</v>
      </c>
      <c r="Q36" s="176" t="s">
        <v>271</v>
      </c>
      <c r="R36" s="68">
        <f>R37+R38+R39+R40+R41+R42</f>
        <v>1052.65</v>
      </c>
      <c r="S36" s="68">
        <f>S37+S38+S39+S40+S41+S42</f>
        <v>25.700000000000003</v>
      </c>
    </row>
    <row r="37" spans="2:19" ht="21" customHeight="1" thickBot="1">
      <c r="B37" s="1"/>
      <c r="C37" s="3"/>
      <c r="D37" s="219" t="s">
        <v>87</v>
      </c>
      <c r="E37" s="238">
        <v>80</v>
      </c>
      <c r="F37" s="238">
        <f>E37</f>
        <v>80</v>
      </c>
      <c r="G37" s="292"/>
      <c r="H37" s="66">
        <v>14.56</v>
      </c>
      <c r="I37" s="66">
        <v>14.72</v>
      </c>
      <c r="J37" s="66">
        <v>0.56</v>
      </c>
      <c r="K37" s="66">
        <v>192.8</v>
      </c>
      <c r="L37" s="66">
        <v>5.6</v>
      </c>
      <c r="M37" s="66">
        <v>0.12</v>
      </c>
      <c r="N37" s="66"/>
      <c r="O37" s="66">
        <v>13.6</v>
      </c>
      <c r="P37" s="66">
        <v>1.28</v>
      </c>
      <c r="Q37" s="39"/>
      <c r="R37" s="72">
        <v>174.8</v>
      </c>
      <c r="S37" s="80">
        <f t="shared" si="0"/>
        <v>13.984</v>
      </c>
    </row>
    <row r="38" spans="2:19" ht="21" customHeight="1" thickBot="1">
      <c r="B38" s="1"/>
      <c r="C38" s="3"/>
      <c r="D38" s="219" t="s">
        <v>102</v>
      </c>
      <c r="E38" s="238">
        <v>10</v>
      </c>
      <c r="F38" s="255">
        <f>E38</f>
        <v>10</v>
      </c>
      <c r="G38" s="10"/>
      <c r="H38" s="66">
        <v>1.116</v>
      </c>
      <c r="I38" s="66">
        <v>0.96</v>
      </c>
      <c r="J38" s="66"/>
      <c r="K38" s="66">
        <v>13.08</v>
      </c>
      <c r="L38" s="66"/>
      <c r="M38" s="66"/>
      <c r="N38" s="66"/>
      <c r="O38" s="66"/>
      <c r="P38" s="66"/>
      <c r="Q38" s="39"/>
      <c r="R38" s="72">
        <v>600</v>
      </c>
      <c r="S38" s="80">
        <f t="shared" si="0"/>
        <v>6</v>
      </c>
    </row>
    <row r="39" spans="2:19" ht="21" customHeight="1" thickBot="1">
      <c r="B39" s="1"/>
      <c r="C39" s="3"/>
      <c r="D39" s="219" t="s">
        <v>23</v>
      </c>
      <c r="E39" s="238">
        <v>10</v>
      </c>
      <c r="F39" s="255">
        <f>E39</f>
        <v>10</v>
      </c>
      <c r="G39" s="10"/>
      <c r="H39" s="66">
        <v>0.77</v>
      </c>
      <c r="I39" s="66">
        <v>0.3</v>
      </c>
      <c r="J39" s="66">
        <v>4.98</v>
      </c>
      <c r="K39" s="66">
        <v>26.2</v>
      </c>
      <c r="L39" s="66">
        <v>0.027</v>
      </c>
      <c r="M39" s="66">
        <v>0.003</v>
      </c>
      <c r="N39" s="66"/>
      <c r="O39" s="66">
        <v>2</v>
      </c>
      <c r="P39" s="66">
        <v>0.198</v>
      </c>
      <c r="Q39" s="39"/>
      <c r="R39" s="72">
        <v>111.6</v>
      </c>
      <c r="S39" s="80">
        <f t="shared" si="0"/>
        <v>1.116</v>
      </c>
    </row>
    <row r="40" spans="2:19" ht="21" customHeight="1" thickBot="1">
      <c r="B40" s="1"/>
      <c r="C40" s="3"/>
      <c r="D40" s="219" t="s">
        <v>43</v>
      </c>
      <c r="E40" s="238">
        <v>0.5</v>
      </c>
      <c r="F40" s="255">
        <f>E40</f>
        <v>0.5</v>
      </c>
      <c r="G40" s="10"/>
      <c r="H40" s="66">
        <v>0.67</v>
      </c>
      <c r="I40" s="66">
        <v>0.6</v>
      </c>
      <c r="J40" s="66">
        <v>0.04</v>
      </c>
      <c r="K40" s="66">
        <v>8.3</v>
      </c>
      <c r="L40" s="66"/>
      <c r="M40" s="66">
        <v>0.03</v>
      </c>
      <c r="N40" s="66"/>
      <c r="O40" s="66"/>
      <c r="P40" s="66">
        <v>0.22</v>
      </c>
      <c r="Q40" s="39"/>
      <c r="R40" s="72">
        <v>6.25</v>
      </c>
      <c r="S40" s="80">
        <f>(E40*R40)</f>
        <v>3.125</v>
      </c>
    </row>
    <row r="41" spans="2:19" ht="21" customHeight="1" thickBot="1">
      <c r="B41" s="1"/>
      <c r="C41" s="3"/>
      <c r="D41" s="219" t="s">
        <v>67</v>
      </c>
      <c r="E41" s="238">
        <v>5</v>
      </c>
      <c r="F41" s="255">
        <v>4</v>
      </c>
      <c r="G41" s="10"/>
      <c r="H41" s="66">
        <v>0.056</v>
      </c>
      <c r="I41" s="66"/>
      <c r="J41" s="66">
        <v>0.364</v>
      </c>
      <c r="K41" s="66">
        <v>1.64</v>
      </c>
      <c r="L41" s="66"/>
      <c r="M41" s="66">
        <v>0.028</v>
      </c>
      <c r="N41" s="66">
        <v>0.001</v>
      </c>
      <c r="O41" s="66">
        <v>1.24</v>
      </c>
      <c r="P41" s="66">
        <v>0.032</v>
      </c>
      <c r="Q41" s="39"/>
      <c r="R41" s="72">
        <v>25</v>
      </c>
      <c r="S41" s="80">
        <f t="shared" si="0"/>
        <v>0.125</v>
      </c>
    </row>
    <row r="42" spans="2:19" ht="21" customHeight="1" thickBot="1">
      <c r="B42" s="1"/>
      <c r="C42" s="3"/>
      <c r="D42" s="219" t="s">
        <v>28</v>
      </c>
      <c r="E42" s="238">
        <v>10</v>
      </c>
      <c r="F42" s="238">
        <f>E42</f>
        <v>10</v>
      </c>
      <c r="G42" s="10"/>
      <c r="H42" s="66"/>
      <c r="I42" s="66">
        <v>9.99</v>
      </c>
      <c r="J42" s="66"/>
      <c r="K42" s="66">
        <v>89.9</v>
      </c>
      <c r="L42" s="66"/>
      <c r="M42" s="66"/>
      <c r="N42" s="66"/>
      <c r="O42" s="66"/>
      <c r="P42" s="66"/>
      <c r="Q42" s="39"/>
      <c r="R42" s="72">
        <v>135</v>
      </c>
      <c r="S42" s="80">
        <f t="shared" si="0"/>
        <v>1.35</v>
      </c>
    </row>
    <row r="43" spans="1:19" s="4" customFormat="1" ht="36.75" customHeight="1" thickBot="1">
      <c r="A43" s="99"/>
      <c r="B43" s="38"/>
      <c r="C43" s="8"/>
      <c r="D43" s="220" t="s">
        <v>272</v>
      </c>
      <c r="E43" s="237"/>
      <c r="F43" s="257"/>
      <c r="G43" s="9">
        <v>100</v>
      </c>
      <c r="H43" s="53">
        <f>H44+H45</f>
        <v>5.075</v>
      </c>
      <c r="I43" s="53">
        <f aca="true" t="shared" si="5" ref="I43:P43">I44+I45</f>
        <v>5.22</v>
      </c>
      <c r="J43" s="53">
        <f t="shared" si="5"/>
        <v>24.89</v>
      </c>
      <c r="K43" s="53">
        <f t="shared" si="5"/>
        <v>169.45</v>
      </c>
      <c r="L43" s="53">
        <f t="shared" si="5"/>
        <v>0.1795</v>
      </c>
      <c r="M43" s="53">
        <f t="shared" si="5"/>
        <v>0.08600000000000001</v>
      </c>
      <c r="N43" s="53">
        <f t="shared" si="5"/>
        <v>0</v>
      </c>
      <c r="O43" s="53">
        <f t="shared" si="5"/>
        <v>8.6</v>
      </c>
      <c r="P43" s="53">
        <f t="shared" si="5"/>
        <v>2.67</v>
      </c>
      <c r="Q43" s="176" t="s">
        <v>273</v>
      </c>
      <c r="R43" s="68">
        <f>R44+R45</f>
        <v>562</v>
      </c>
      <c r="S43" s="68">
        <f>S44+S45</f>
        <v>5.575</v>
      </c>
    </row>
    <row r="44" spans="2:19" ht="22.5" customHeight="1" thickBot="1">
      <c r="B44" s="1"/>
      <c r="C44" s="3"/>
      <c r="D44" s="219" t="s">
        <v>95</v>
      </c>
      <c r="E44" s="238">
        <v>40</v>
      </c>
      <c r="F44" s="255">
        <f>E44</f>
        <v>40</v>
      </c>
      <c r="G44" s="10"/>
      <c r="H44" s="66">
        <v>5.04</v>
      </c>
      <c r="I44" s="66">
        <v>1.32</v>
      </c>
      <c r="J44" s="66">
        <v>24.84</v>
      </c>
      <c r="K44" s="66">
        <v>134</v>
      </c>
      <c r="L44" s="66">
        <v>0.172</v>
      </c>
      <c r="M44" s="66">
        <v>0.08</v>
      </c>
      <c r="N44" s="66"/>
      <c r="O44" s="66">
        <v>8</v>
      </c>
      <c r="P44" s="66">
        <v>2.66</v>
      </c>
      <c r="Q44" s="39"/>
      <c r="R44" s="72">
        <v>79</v>
      </c>
      <c r="S44" s="80">
        <f t="shared" si="0"/>
        <v>3.16</v>
      </c>
    </row>
    <row r="45" spans="2:19" ht="22.5" customHeight="1" thickBot="1">
      <c r="B45" s="1"/>
      <c r="C45" s="3"/>
      <c r="D45" s="219" t="s">
        <v>17</v>
      </c>
      <c r="E45" s="238">
        <v>5</v>
      </c>
      <c r="F45" s="238">
        <f>E45</f>
        <v>5</v>
      </c>
      <c r="G45" s="327"/>
      <c r="H45" s="66">
        <v>0.035</v>
      </c>
      <c r="I45" s="66">
        <v>3.9</v>
      </c>
      <c r="J45" s="66">
        <v>0.05</v>
      </c>
      <c r="K45" s="66">
        <v>35.45</v>
      </c>
      <c r="L45" s="66">
        <v>0.0075</v>
      </c>
      <c r="M45" s="66">
        <v>0.006</v>
      </c>
      <c r="N45" s="66"/>
      <c r="O45" s="66">
        <v>0.6</v>
      </c>
      <c r="P45" s="66">
        <v>0.01</v>
      </c>
      <c r="Q45" s="39"/>
      <c r="R45" s="72">
        <v>483</v>
      </c>
      <c r="S45" s="80">
        <f t="shared" si="0"/>
        <v>2.415</v>
      </c>
    </row>
    <row r="46" spans="1:19" s="4" customFormat="1" ht="22.5" customHeight="1" thickBot="1">
      <c r="A46" s="99"/>
      <c r="B46" s="38"/>
      <c r="C46" s="8"/>
      <c r="D46" s="220" t="s">
        <v>40</v>
      </c>
      <c r="E46" s="237">
        <v>40</v>
      </c>
      <c r="F46" s="256">
        <f>E46</f>
        <v>40</v>
      </c>
      <c r="G46" s="9">
        <v>40</v>
      </c>
      <c r="H46" s="53">
        <v>2.64</v>
      </c>
      <c r="I46" s="53">
        <v>0.48</v>
      </c>
      <c r="J46" s="53">
        <v>13.6</v>
      </c>
      <c r="K46" s="53">
        <v>72.4</v>
      </c>
      <c r="L46" s="53">
        <v>0.07</v>
      </c>
      <c r="M46" s="53">
        <v>0.03</v>
      </c>
      <c r="N46" s="53"/>
      <c r="O46" s="53">
        <v>14</v>
      </c>
      <c r="P46" s="53">
        <v>1.5</v>
      </c>
      <c r="Q46" s="176" t="s">
        <v>238</v>
      </c>
      <c r="R46" s="68">
        <v>60.23</v>
      </c>
      <c r="S46" s="81">
        <f t="shared" si="0"/>
        <v>2.4092</v>
      </c>
    </row>
    <row r="47" spans="1:19" s="4" customFormat="1" ht="22.5" customHeight="1" thickBot="1">
      <c r="A47" s="99"/>
      <c r="B47" s="38"/>
      <c r="C47" s="8"/>
      <c r="D47" s="220" t="s">
        <v>84</v>
      </c>
      <c r="E47" s="237"/>
      <c r="F47" s="257"/>
      <c r="G47" s="9">
        <v>200</v>
      </c>
      <c r="H47" s="53">
        <f>H48+H49</f>
        <v>0.22</v>
      </c>
      <c r="I47" s="53">
        <f aca="true" t="shared" si="6" ref="I47:P47">I48+I49</f>
        <v>0</v>
      </c>
      <c r="J47" s="53">
        <f t="shared" si="6"/>
        <v>20.57</v>
      </c>
      <c r="K47" s="53">
        <f t="shared" si="6"/>
        <v>84.85</v>
      </c>
      <c r="L47" s="53">
        <f t="shared" si="6"/>
        <v>0.1</v>
      </c>
      <c r="M47" s="53">
        <f t="shared" si="6"/>
        <v>0</v>
      </c>
      <c r="N47" s="53">
        <f t="shared" si="6"/>
        <v>0</v>
      </c>
      <c r="O47" s="53">
        <f t="shared" si="6"/>
        <v>1.3</v>
      </c>
      <c r="P47" s="53">
        <f t="shared" si="6"/>
        <v>0.045</v>
      </c>
      <c r="Q47" s="176" t="s">
        <v>264</v>
      </c>
      <c r="R47" s="68">
        <f>R48+R49</f>
        <v>264</v>
      </c>
      <c r="S47" s="68">
        <f>S48+S49</f>
        <v>2.567</v>
      </c>
    </row>
    <row r="48" spans="1:19" s="4" customFormat="1" ht="22.5" customHeight="1" thickBot="1">
      <c r="A48" s="99"/>
      <c r="B48" s="65"/>
      <c r="C48" s="45"/>
      <c r="D48" s="219" t="s">
        <v>85</v>
      </c>
      <c r="E48" s="238">
        <v>8</v>
      </c>
      <c r="F48" s="255">
        <f>E48</f>
        <v>8</v>
      </c>
      <c r="G48" s="133"/>
      <c r="H48" s="66">
        <v>0.22</v>
      </c>
      <c r="I48" s="66"/>
      <c r="J48" s="66">
        <v>5.6</v>
      </c>
      <c r="K48" s="66">
        <v>28</v>
      </c>
      <c r="L48" s="66">
        <v>0.1</v>
      </c>
      <c r="M48" s="66"/>
      <c r="N48" s="66"/>
      <c r="O48" s="66">
        <v>1</v>
      </c>
      <c r="P48" s="66"/>
      <c r="Q48" s="39"/>
      <c r="R48" s="72">
        <v>199</v>
      </c>
      <c r="S48" s="80">
        <f t="shared" si="0"/>
        <v>1.592</v>
      </c>
    </row>
    <row r="49" spans="1:19" s="4" customFormat="1" ht="22.5" customHeight="1" thickBot="1">
      <c r="A49" s="99"/>
      <c r="B49" s="65"/>
      <c r="C49" s="45"/>
      <c r="D49" s="219" t="s">
        <v>18</v>
      </c>
      <c r="E49" s="238">
        <v>15</v>
      </c>
      <c r="F49" s="255">
        <f>E49</f>
        <v>15</v>
      </c>
      <c r="G49" s="133"/>
      <c r="H49" s="66"/>
      <c r="I49" s="66"/>
      <c r="J49" s="66">
        <v>14.97</v>
      </c>
      <c r="K49" s="66">
        <v>56.85</v>
      </c>
      <c r="L49" s="66"/>
      <c r="M49" s="66"/>
      <c r="N49" s="66"/>
      <c r="O49" s="66">
        <v>0.3</v>
      </c>
      <c r="P49" s="66">
        <v>0.045</v>
      </c>
      <c r="Q49" s="39"/>
      <c r="R49" s="72">
        <v>65</v>
      </c>
      <c r="S49" s="80">
        <f t="shared" si="0"/>
        <v>0.975</v>
      </c>
    </row>
    <row r="50" spans="1:19" s="4" customFormat="1" ht="25.5" customHeight="1" thickBot="1">
      <c r="A50" s="99"/>
      <c r="B50" s="38"/>
      <c r="C50" s="5" t="s">
        <v>41</v>
      </c>
      <c r="D50" s="218" t="s">
        <v>274</v>
      </c>
      <c r="E50" s="250"/>
      <c r="F50" s="257"/>
      <c r="G50" s="49">
        <v>80</v>
      </c>
      <c r="H50" s="83">
        <f aca="true" t="shared" si="7" ref="H50:P50">H51+H52+H53+H54+H55</f>
        <v>4.6</v>
      </c>
      <c r="I50" s="83">
        <f t="shared" si="7"/>
        <v>5.95</v>
      </c>
      <c r="J50" s="83">
        <f t="shared" si="7"/>
        <v>28.8</v>
      </c>
      <c r="K50" s="83">
        <f t="shared" si="7"/>
        <v>188.97</v>
      </c>
      <c r="L50" s="83">
        <f t="shared" si="7"/>
        <v>0.08399999999999999</v>
      </c>
      <c r="M50" s="83">
        <f t="shared" si="7"/>
        <v>0.267</v>
      </c>
      <c r="N50" s="83">
        <f t="shared" si="7"/>
        <v>0.45</v>
      </c>
      <c r="O50" s="83">
        <f t="shared" si="7"/>
        <v>43.400000000000006</v>
      </c>
      <c r="P50" s="83">
        <f t="shared" si="7"/>
        <v>0.5980000000000001</v>
      </c>
      <c r="Q50" s="189" t="s">
        <v>275</v>
      </c>
      <c r="R50" s="86">
        <f>R51+R52+R53+R54+R55</f>
        <v>326</v>
      </c>
      <c r="S50" s="86">
        <f>SUM(S51:S56)</f>
        <v>9.942499999999999</v>
      </c>
    </row>
    <row r="51" spans="2:19" ht="21" customHeight="1" thickBot="1">
      <c r="B51" s="1"/>
      <c r="C51" s="3"/>
      <c r="D51" s="219" t="s">
        <v>59</v>
      </c>
      <c r="E51" s="238">
        <v>30</v>
      </c>
      <c r="F51" s="255">
        <f>E51</f>
        <v>30</v>
      </c>
      <c r="G51" s="10"/>
      <c r="H51" s="66">
        <v>3.09</v>
      </c>
      <c r="I51" s="66">
        <v>1.4</v>
      </c>
      <c r="J51" s="66">
        <v>17.37</v>
      </c>
      <c r="K51" s="66">
        <v>98.4</v>
      </c>
      <c r="L51" s="66">
        <v>0.072</v>
      </c>
      <c r="M51" s="66">
        <v>0.192</v>
      </c>
      <c r="N51" s="66"/>
      <c r="O51" s="66">
        <v>6</v>
      </c>
      <c r="P51" s="66">
        <v>0.288</v>
      </c>
      <c r="Q51" s="39"/>
      <c r="R51" s="72">
        <v>50</v>
      </c>
      <c r="S51" s="80">
        <f t="shared" si="0"/>
        <v>1.5</v>
      </c>
    </row>
    <row r="52" spans="2:19" ht="21" customHeight="1" thickBot="1">
      <c r="B52" s="1"/>
      <c r="C52" s="3"/>
      <c r="D52" s="219" t="s">
        <v>43</v>
      </c>
      <c r="E52" s="238">
        <v>0.5</v>
      </c>
      <c r="F52" s="255">
        <f>E52</f>
        <v>0.5</v>
      </c>
      <c r="G52" s="10"/>
      <c r="H52" s="66">
        <v>0.67</v>
      </c>
      <c r="I52" s="66">
        <v>0.6</v>
      </c>
      <c r="J52" s="66">
        <v>0.04</v>
      </c>
      <c r="K52" s="66">
        <v>8.3</v>
      </c>
      <c r="L52" s="66"/>
      <c r="M52" s="66">
        <v>0.03</v>
      </c>
      <c r="N52" s="66"/>
      <c r="O52" s="66"/>
      <c r="P52" s="66">
        <v>0.22</v>
      </c>
      <c r="Q52" s="39"/>
      <c r="R52" s="72">
        <v>6.25</v>
      </c>
      <c r="S52" s="80">
        <f>(E52*R52)</f>
        <v>3.125</v>
      </c>
    </row>
    <row r="53" spans="2:19" ht="21" customHeight="1" thickBot="1">
      <c r="B53" s="1"/>
      <c r="C53" s="3"/>
      <c r="D53" s="219" t="s">
        <v>35</v>
      </c>
      <c r="E53" s="238">
        <v>30</v>
      </c>
      <c r="F53" s="238">
        <v>30</v>
      </c>
      <c r="G53" s="10"/>
      <c r="H53" s="66">
        <v>0.84</v>
      </c>
      <c r="I53" s="66">
        <v>0.96</v>
      </c>
      <c r="J53" s="66">
        <v>1.41</v>
      </c>
      <c r="K53" s="66">
        <v>17.4</v>
      </c>
      <c r="L53" s="66">
        <v>0.012</v>
      </c>
      <c r="M53" s="66">
        <v>0.045</v>
      </c>
      <c r="N53" s="66">
        <v>0.45</v>
      </c>
      <c r="O53" s="66">
        <v>37.2</v>
      </c>
      <c r="P53" s="66">
        <v>0.06</v>
      </c>
      <c r="Q53" s="39"/>
      <c r="R53" s="72">
        <v>69.75</v>
      </c>
      <c r="S53" s="80">
        <f t="shared" si="0"/>
        <v>2.0925</v>
      </c>
    </row>
    <row r="54" spans="2:19" ht="21" customHeight="1" thickBot="1">
      <c r="B54" s="1"/>
      <c r="C54" s="3"/>
      <c r="D54" s="219" t="s">
        <v>28</v>
      </c>
      <c r="E54" s="238">
        <v>5</v>
      </c>
      <c r="F54" s="255">
        <f>E54</f>
        <v>5</v>
      </c>
      <c r="G54" s="10"/>
      <c r="H54" s="66"/>
      <c r="I54" s="66">
        <v>2.99</v>
      </c>
      <c r="J54" s="66"/>
      <c r="K54" s="66">
        <v>26.97</v>
      </c>
      <c r="L54" s="66"/>
      <c r="M54" s="66"/>
      <c r="N54" s="66"/>
      <c r="O54" s="66"/>
      <c r="P54" s="66"/>
      <c r="Q54" s="39"/>
      <c r="R54" s="72">
        <v>135</v>
      </c>
      <c r="S54" s="80">
        <f t="shared" si="0"/>
        <v>0.675</v>
      </c>
    </row>
    <row r="55" spans="2:19" ht="21" customHeight="1" thickBot="1">
      <c r="B55" s="1"/>
      <c r="C55" s="3"/>
      <c r="D55" s="219" t="s">
        <v>18</v>
      </c>
      <c r="E55" s="238">
        <v>10</v>
      </c>
      <c r="F55" s="238">
        <v>10</v>
      </c>
      <c r="G55" s="292"/>
      <c r="H55" s="66"/>
      <c r="I55" s="66"/>
      <c r="J55" s="66">
        <v>9.98</v>
      </c>
      <c r="K55" s="66">
        <v>37.9</v>
      </c>
      <c r="L55" s="66"/>
      <c r="M55" s="66"/>
      <c r="N55" s="66"/>
      <c r="O55" s="66">
        <v>0.2</v>
      </c>
      <c r="P55" s="66">
        <v>0.03</v>
      </c>
      <c r="Q55" s="39"/>
      <c r="R55" s="72">
        <v>65</v>
      </c>
      <c r="S55" s="80">
        <f t="shared" si="0"/>
        <v>0.65</v>
      </c>
    </row>
    <row r="56" spans="2:19" ht="21" customHeight="1" thickBot="1">
      <c r="B56" s="1"/>
      <c r="C56" s="3"/>
      <c r="D56" s="219" t="s">
        <v>401</v>
      </c>
      <c r="E56" s="238">
        <v>10</v>
      </c>
      <c r="F56" s="238">
        <v>10</v>
      </c>
      <c r="G56" s="292">
        <v>50</v>
      </c>
      <c r="H56" s="272"/>
      <c r="I56" s="272"/>
      <c r="J56" s="272">
        <v>0.7</v>
      </c>
      <c r="K56" s="272">
        <v>2.63</v>
      </c>
      <c r="L56" s="273"/>
      <c r="M56" s="273"/>
      <c r="N56" s="273"/>
      <c r="O56" s="273">
        <v>0.6</v>
      </c>
      <c r="P56" s="66">
        <v>0.01</v>
      </c>
      <c r="Q56" s="39"/>
      <c r="R56" s="72">
        <v>190</v>
      </c>
      <c r="S56" s="278">
        <f t="shared" si="0"/>
        <v>1.9</v>
      </c>
    </row>
    <row r="57" spans="1:19" s="4" customFormat="1" ht="21" customHeight="1" thickBot="1">
      <c r="A57" s="99"/>
      <c r="B57" s="38"/>
      <c r="C57" s="8"/>
      <c r="D57" s="220" t="s">
        <v>83</v>
      </c>
      <c r="E57" s="237"/>
      <c r="F57" s="257"/>
      <c r="G57" s="9">
        <v>200</v>
      </c>
      <c r="H57" s="53">
        <f>H58+H60</f>
        <v>1.96</v>
      </c>
      <c r="I57" s="53">
        <f aca="true" t="shared" si="8" ref="I57:P57">I58+I60</f>
        <v>2.24</v>
      </c>
      <c r="J57" s="53">
        <v>15.04</v>
      </c>
      <c r="K57" s="53">
        <f t="shared" si="8"/>
        <v>40.6</v>
      </c>
      <c r="L57" s="53">
        <f t="shared" si="8"/>
        <v>0.028</v>
      </c>
      <c r="M57" s="53">
        <f t="shared" si="8"/>
        <v>0.105</v>
      </c>
      <c r="N57" s="53">
        <f t="shared" si="8"/>
        <v>1.05</v>
      </c>
      <c r="O57" s="53">
        <f t="shared" si="8"/>
        <v>86.8</v>
      </c>
      <c r="P57" s="53">
        <f t="shared" si="8"/>
        <v>0.14</v>
      </c>
      <c r="Q57" s="176" t="s">
        <v>248</v>
      </c>
      <c r="R57" s="68">
        <f>R58+R60</f>
        <v>499.75</v>
      </c>
      <c r="S57" s="68">
        <f>SUM(S58:S60)</f>
        <v>6.2875000000000005</v>
      </c>
    </row>
    <row r="58" spans="2:19" ht="21" customHeight="1" thickBot="1">
      <c r="B58" s="1"/>
      <c r="C58" s="3"/>
      <c r="D58" s="223" t="s">
        <v>74</v>
      </c>
      <c r="E58" s="238">
        <v>1</v>
      </c>
      <c r="F58" s="238">
        <f>E58</f>
        <v>1</v>
      </c>
      <c r="G58" s="10"/>
      <c r="H58" s="66"/>
      <c r="I58" s="66"/>
      <c r="J58" s="66"/>
      <c r="K58" s="66"/>
      <c r="L58" s="66"/>
      <c r="M58" s="66"/>
      <c r="N58" s="66"/>
      <c r="O58" s="66"/>
      <c r="P58" s="66"/>
      <c r="Q58" s="39"/>
      <c r="R58" s="72">
        <v>430</v>
      </c>
      <c r="S58" s="80">
        <f t="shared" si="0"/>
        <v>0.43</v>
      </c>
    </row>
    <row r="59" spans="2:19" ht="21" customHeight="1" thickBot="1">
      <c r="B59" s="1"/>
      <c r="C59" s="3"/>
      <c r="D59" s="223" t="s">
        <v>18</v>
      </c>
      <c r="E59" s="238">
        <v>15</v>
      </c>
      <c r="F59" s="238">
        <f>E59</f>
        <v>15</v>
      </c>
      <c r="G59" s="320"/>
      <c r="H59" s="66"/>
      <c r="I59" s="66"/>
      <c r="J59" s="66">
        <v>14.97</v>
      </c>
      <c r="K59" s="66">
        <v>56.85</v>
      </c>
      <c r="L59" s="66"/>
      <c r="M59" s="66"/>
      <c r="N59" s="66"/>
      <c r="O59" s="66">
        <v>0.3</v>
      </c>
      <c r="P59" s="66">
        <v>0.045</v>
      </c>
      <c r="Q59" s="39"/>
      <c r="R59" s="72">
        <v>65</v>
      </c>
      <c r="S59" s="80">
        <f t="shared" si="0"/>
        <v>0.975</v>
      </c>
    </row>
    <row r="60" spans="2:19" ht="21" customHeight="1" thickBot="1">
      <c r="B60" s="1"/>
      <c r="C60" s="3"/>
      <c r="D60" s="223" t="s">
        <v>35</v>
      </c>
      <c r="E60" s="238">
        <v>70</v>
      </c>
      <c r="F60" s="238">
        <v>70</v>
      </c>
      <c r="G60" s="320"/>
      <c r="H60" s="66">
        <v>1.96</v>
      </c>
      <c r="I60" s="66">
        <v>2.24</v>
      </c>
      <c r="J60" s="66">
        <v>3.29</v>
      </c>
      <c r="K60" s="66">
        <v>40.6</v>
      </c>
      <c r="L60" s="66">
        <v>0.028</v>
      </c>
      <c r="M60" s="66">
        <v>0.105</v>
      </c>
      <c r="N60" s="66">
        <v>1.05</v>
      </c>
      <c r="O60" s="66">
        <v>86.8</v>
      </c>
      <c r="P60" s="66">
        <v>0.14</v>
      </c>
      <c r="Q60" s="39"/>
      <c r="R60" s="72">
        <v>69.75</v>
      </c>
      <c r="S60" s="80">
        <f t="shared" si="0"/>
        <v>4.8825</v>
      </c>
    </row>
    <row r="61" spans="2:19" ht="21" customHeight="1" thickBot="1">
      <c r="B61" s="26"/>
      <c r="C61" s="2"/>
      <c r="D61" s="2" t="s">
        <v>47</v>
      </c>
      <c r="E61" s="133"/>
      <c r="F61" s="133"/>
      <c r="G61" s="133"/>
      <c r="H61" s="67">
        <f>H57+H50+H47+H46+H43+H36+H28+H24+H23+H19+H18+H15+H9</f>
        <v>48.175000000000004</v>
      </c>
      <c r="I61" s="67">
        <v>5.681</v>
      </c>
      <c r="J61" s="67">
        <f aca="true" t="shared" si="9" ref="J61:P61">J57+J50+J47+J46+J43+J36+J28+J24+J23+J19+J18+J15+J9</f>
        <v>172.028</v>
      </c>
      <c r="K61" s="67">
        <f t="shared" si="9"/>
        <v>1986.0500000000002</v>
      </c>
      <c r="L61" s="67">
        <f t="shared" si="9"/>
        <v>6.4761999999999995</v>
      </c>
      <c r="M61" s="67">
        <f t="shared" si="9"/>
        <v>1.1964000000000001</v>
      </c>
      <c r="N61" s="67">
        <f t="shared" si="9"/>
        <v>32.836999999999996</v>
      </c>
      <c r="O61" s="67">
        <f t="shared" si="9"/>
        <v>354.21999999999997</v>
      </c>
      <c r="P61" s="67">
        <f t="shared" si="9"/>
        <v>12.906</v>
      </c>
      <c r="Q61" s="177"/>
      <c r="R61" s="70">
        <f>R57+R50+R47+R46+R43+R36+R28+R24+R23+R19+R18+R15+R9+R14</f>
        <v>6151.26</v>
      </c>
      <c r="S61" s="70">
        <f>S57+S50+S47+S46+S43+S36+S28+S24+S23+S19+S18+S15+S9+S14</f>
        <v>99.69475</v>
      </c>
    </row>
    <row r="64" ht="15" thickBot="1"/>
    <row r="65" spans="2:19" ht="31.5" customHeight="1" thickBot="1">
      <c r="B65" s="328" t="s">
        <v>1</v>
      </c>
      <c r="C65" s="328" t="s">
        <v>55</v>
      </c>
      <c r="D65" s="328" t="s">
        <v>56</v>
      </c>
      <c r="E65" s="328" t="s">
        <v>2</v>
      </c>
      <c r="F65" s="328" t="s">
        <v>3</v>
      </c>
      <c r="G65" s="328" t="s">
        <v>51</v>
      </c>
      <c r="H65" s="337" t="s">
        <v>4</v>
      </c>
      <c r="I65" s="346"/>
      <c r="J65" s="347"/>
      <c r="K65" s="328" t="s">
        <v>98</v>
      </c>
      <c r="L65" s="337" t="s">
        <v>53</v>
      </c>
      <c r="M65" s="346"/>
      <c r="N65" s="347"/>
      <c r="O65" s="337" t="s">
        <v>99</v>
      </c>
      <c r="P65" s="347"/>
      <c r="Q65" s="333" t="s">
        <v>229</v>
      </c>
      <c r="R65" s="337" t="s">
        <v>5</v>
      </c>
      <c r="S65" s="354" t="s">
        <v>50</v>
      </c>
    </row>
    <row r="66" spans="2:19" ht="15" customHeight="1" thickBot="1">
      <c r="B66" s="331"/>
      <c r="C66" s="331"/>
      <c r="D66" s="331"/>
      <c r="E66" s="331"/>
      <c r="F66" s="331"/>
      <c r="G66" s="329"/>
      <c r="H66" s="348"/>
      <c r="I66" s="349"/>
      <c r="J66" s="350"/>
      <c r="K66" s="329"/>
      <c r="L66" s="348"/>
      <c r="M66" s="349"/>
      <c r="N66" s="350"/>
      <c r="O66" s="348"/>
      <c r="P66" s="350"/>
      <c r="Q66" s="334"/>
      <c r="R66" s="348"/>
      <c r="S66" s="354"/>
    </row>
    <row r="67" spans="2:19" ht="15" customHeight="1" thickBot="1">
      <c r="B67" s="331"/>
      <c r="C67" s="331"/>
      <c r="D67" s="331"/>
      <c r="E67" s="331"/>
      <c r="F67" s="331"/>
      <c r="G67" s="329"/>
      <c r="H67" s="348"/>
      <c r="I67" s="349"/>
      <c r="J67" s="350"/>
      <c r="K67" s="329"/>
      <c r="L67" s="348"/>
      <c r="M67" s="349"/>
      <c r="N67" s="350"/>
      <c r="O67" s="348"/>
      <c r="P67" s="350"/>
      <c r="Q67" s="334"/>
      <c r="R67" s="348"/>
      <c r="S67" s="354"/>
    </row>
    <row r="68" spans="2:19" ht="15" customHeight="1" thickBot="1">
      <c r="B68" s="331"/>
      <c r="C68" s="331"/>
      <c r="D68" s="331"/>
      <c r="E68" s="331"/>
      <c r="F68" s="331"/>
      <c r="G68" s="329"/>
      <c r="H68" s="348"/>
      <c r="I68" s="349"/>
      <c r="J68" s="350"/>
      <c r="K68" s="329"/>
      <c r="L68" s="348"/>
      <c r="M68" s="349"/>
      <c r="N68" s="350"/>
      <c r="O68" s="348"/>
      <c r="P68" s="350"/>
      <c r="Q68" s="334"/>
      <c r="R68" s="348"/>
      <c r="S68" s="354"/>
    </row>
    <row r="69" spans="2:19" ht="21.75" customHeight="1" thickBot="1">
      <c r="B69" s="332"/>
      <c r="C69" s="332"/>
      <c r="D69" s="332"/>
      <c r="E69" s="332"/>
      <c r="F69" s="332"/>
      <c r="G69" s="330"/>
      <c r="H69" s="351"/>
      <c r="I69" s="352"/>
      <c r="J69" s="353"/>
      <c r="K69" s="330"/>
      <c r="L69" s="351"/>
      <c r="M69" s="352"/>
      <c r="N69" s="353"/>
      <c r="O69" s="351"/>
      <c r="P69" s="353"/>
      <c r="Q69" s="335"/>
      <c r="R69" s="351"/>
      <c r="S69" s="354"/>
    </row>
    <row r="70" spans="2:19" ht="15.75" thickBot="1">
      <c r="B70" s="131"/>
      <c r="C70" s="133"/>
      <c r="D70" s="133"/>
      <c r="E70" s="133"/>
      <c r="F70" s="133"/>
      <c r="G70" s="133"/>
      <c r="H70" s="133" t="s">
        <v>6</v>
      </c>
      <c r="I70" s="133" t="s">
        <v>7</v>
      </c>
      <c r="J70" s="133" t="s">
        <v>8</v>
      </c>
      <c r="K70" s="133"/>
      <c r="L70" s="133" t="s">
        <v>9</v>
      </c>
      <c r="M70" s="133" t="s">
        <v>10</v>
      </c>
      <c r="N70" s="133" t="s">
        <v>11</v>
      </c>
      <c r="O70" s="133" t="s">
        <v>12</v>
      </c>
      <c r="P70" s="133" t="s">
        <v>13</v>
      </c>
      <c r="Q70" s="188"/>
      <c r="R70" s="132"/>
      <c r="S70" s="28"/>
    </row>
    <row r="71" spans="2:19" ht="27" customHeight="1" thickBot="1">
      <c r="B71" s="38"/>
      <c r="C71" s="5" t="s">
        <v>48</v>
      </c>
      <c r="D71" s="218" t="s">
        <v>276</v>
      </c>
      <c r="E71" s="253"/>
      <c r="F71" s="250"/>
      <c r="G71" s="49">
        <v>200</v>
      </c>
      <c r="H71" s="83">
        <v>4.5</v>
      </c>
      <c r="I71" s="83">
        <f aca="true" t="shared" si="10" ref="I71:P71">I72+I73+I74+I75</f>
        <v>2.6900000000000004</v>
      </c>
      <c r="J71" s="83">
        <f t="shared" si="10"/>
        <v>31.005000000000003</v>
      </c>
      <c r="K71" s="83">
        <f t="shared" si="10"/>
        <v>113.63</v>
      </c>
      <c r="L71" s="83">
        <f t="shared" si="10"/>
        <v>0.0292</v>
      </c>
      <c r="M71" s="286">
        <v>56.028</v>
      </c>
      <c r="N71" s="83">
        <f t="shared" si="10"/>
        <v>0.375</v>
      </c>
      <c r="O71" s="83">
        <f t="shared" si="10"/>
        <v>33.900000000000006</v>
      </c>
      <c r="P71" s="83">
        <f t="shared" si="10"/>
        <v>0.395</v>
      </c>
      <c r="Q71" s="189" t="s">
        <v>277</v>
      </c>
      <c r="R71" s="86">
        <f>R72+R73+R74+R75</f>
        <v>716.75</v>
      </c>
      <c r="S71" s="86">
        <f>S72+S73+S74+S75</f>
        <v>5.01475</v>
      </c>
    </row>
    <row r="72" spans="2:19" ht="27" customHeight="1" thickBot="1">
      <c r="B72" s="1"/>
      <c r="C72" s="3"/>
      <c r="D72" s="219" t="s">
        <v>35</v>
      </c>
      <c r="E72" s="245">
        <v>25</v>
      </c>
      <c r="F72" s="238">
        <v>25</v>
      </c>
      <c r="G72" s="10"/>
      <c r="H72" s="66">
        <v>0.5</v>
      </c>
      <c r="I72" s="66">
        <v>0.8</v>
      </c>
      <c r="J72" s="66">
        <v>1.175</v>
      </c>
      <c r="K72" s="66">
        <v>14.5</v>
      </c>
      <c r="L72" s="66">
        <v>0.0012</v>
      </c>
      <c r="M72" s="66">
        <v>0.0375</v>
      </c>
      <c r="N72" s="66">
        <v>0.375</v>
      </c>
      <c r="O72" s="66">
        <v>31</v>
      </c>
      <c r="P72" s="66">
        <v>0.05</v>
      </c>
      <c r="Q72" s="39"/>
      <c r="R72" s="73">
        <v>69.75</v>
      </c>
      <c r="S72" s="103">
        <f>(E72*R72)/1000</f>
        <v>1.74375</v>
      </c>
    </row>
    <row r="73" spans="2:19" ht="27" customHeight="1" thickBot="1">
      <c r="B73" s="1"/>
      <c r="C73" s="3"/>
      <c r="D73" s="219" t="s">
        <v>80</v>
      </c>
      <c r="E73" s="312">
        <v>20</v>
      </c>
      <c r="F73" s="238">
        <f>E73</f>
        <v>20</v>
      </c>
      <c r="G73" s="310"/>
      <c r="H73" s="66">
        <v>2.24</v>
      </c>
      <c r="I73" s="66">
        <v>0.33</v>
      </c>
      <c r="J73" s="66">
        <v>22.84</v>
      </c>
      <c r="K73" s="66">
        <v>66</v>
      </c>
      <c r="L73" s="66">
        <v>0.025</v>
      </c>
      <c r="M73" s="66">
        <v>0.012</v>
      </c>
      <c r="N73" s="66"/>
      <c r="O73" s="66">
        <v>2.56</v>
      </c>
      <c r="P73" s="66">
        <v>0.326</v>
      </c>
      <c r="Q73" s="39"/>
      <c r="R73" s="75">
        <v>99</v>
      </c>
      <c r="S73" s="103">
        <f>(E73*R73)/1000</f>
        <v>1.98</v>
      </c>
    </row>
    <row r="74" spans="2:19" ht="27" customHeight="1" thickBot="1">
      <c r="B74" s="1"/>
      <c r="C74" s="3"/>
      <c r="D74" s="219" t="s">
        <v>18</v>
      </c>
      <c r="E74" s="259">
        <v>5</v>
      </c>
      <c r="F74" s="238">
        <f>E74</f>
        <v>5</v>
      </c>
      <c r="G74" s="310"/>
      <c r="H74" s="66"/>
      <c r="I74" s="66"/>
      <c r="J74" s="66">
        <v>4.99</v>
      </c>
      <c r="K74" s="66">
        <v>18.95</v>
      </c>
      <c r="L74" s="66"/>
      <c r="M74" s="66"/>
      <c r="N74" s="66"/>
      <c r="O74" s="66">
        <v>0.1</v>
      </c>
      <c r="P74" s="66">
        <v>0.015</v>
      </c>
      <c r="Q74" s="39"/>
      <c r="R74" s="75">
        <v>65</v>
      </c>
      <c r="S74" s="103">
        <f>(E74*R74)/1000</f>
        <v>0.325</v>
      </c>
    </row>
    <row r="75" spans="2:19" ht="27" customHeight="1" thickBot="1">
      <c r="B75" s="1"/>
      <c r="C75" s="3"/>
      <c r="D75" s="219" t="s">
        <v>17</v>
      </c>
      <c r="E75" s="238">
        <v>2</v>
      </c>
      <c r="F75" s="238">
        <v>2</v>
      </c>
      <c r="G75" s="310"/>
      <c r="H75" s="66">
        <v>0.014</v>
      </c>
      <c r="I75" s="66">
        <v>1.56</v>
      </c>
      <c r="J75" s="66">
        <v>2</v>
      </c>
      <c r="K75" s="66">
        <v>14.18</v>
      </c>
      <c r="L75" s="66">
        <v>0.003</v>
      </c>
      <c r="M75" s="66">
        <v>0.002</v>
      </c>
      <c r="N75" s="66"/>
      <c r="O75" s="66">
        <v>0.24</v>
      </c>
      <c r="P75" s="66">
        <v>0.004</v>
      </c>
      <c r="Q75" s="39"/>
      <c r="R75" s="75">
        <v>483</v>
      </c>
      <c r="S75" s="103">
        <f>(E75*R75)/1000</f>
        <v>0.966</v>
      </c>
    </row>
    <row r="76" spans="2:19" ht="0.75" customHeight="1" hidden="1" thickBot="1">
      <c r="B76" s="38"/>
      <c r="C76" s="8"/>
      <c r="D76" s="35"/>
      <c r="E76" s="9"/>
      <c r="F76" s="9"/>
      <c r="G76" s="9"/>
      <c r="H76" s="53"/>
      <c r="I76" s="53"/>
      <c r="J76" s="53"/>
      <c r="K76" s="53"/>
      <c r="L76" s="53"/>
      <c r="M76" s="53"/>
      <c r="N76" s="53"/>
      <c r="O76" s="53"/>
      <c r="P76" s="53"/>
      <c r="Q76" s="176"/>
      <c r="R76" s="74"/>
      <c r="S76" s="152">
        <f>(E76*R76)/1000</f>
        <v>0</v>
      </c>
    </row>
    <row r="77" spans="2:19" ht="28.5" customHeight="1" thickBot="1">
      <c r="B77" s="26"/>
      <c r="C77" s="27"/>
      <c r="D77" s="2" t="s">
        <v>47</v>
      </c>
      <c r="E77" s="133"/>
      <c r="F77" s="133"/>
      <c r="G77" s="133"/>
      <c r="H77" s="70">
        <f aca="true" t="shared" si="11" ref="H77:R77">H71</f>
        <v>4.5</v>
      </c>
      <c r="I77" s="70">
        <f t="shared" si="11"/>
        <v>2.6900000000000004</v>
      </c>
      <c r="J77" s="70">
        <f t="shared" si="11"/>
        <v>31.005000000000003</v>
      </c>
      <c r="K77" s="70">
        <f t="shared" si="11"/>
        <v>113.63</v>
      </c>
      <c r="L77" s="70">
        <f t="shared" si="11"/>
        <v>0.0292</v>
      </c>
      <c r="M77" s="70">
        <f t="shared" si="11"/>
        <v>56.028</v>
      </c>
      <c r="N77" s="70">
        <f t="shared" si="11"/>
        <v>0.375</v>
      </c>
      <c r="O77" s="70">
        <f t="shared" si="11"/>
        <v>33.900000000000006</v>
      </c>
      <c r="P77" s="70">
        <f t="shared" si="11"/>
        <v>0.395</v>
      </c>
      <c r="Q77" s="70" t="str">
        <f t="shared" si="11"/>
        <v>45</v>
      </c>
      <c r="R77" s="70">
        <f t="shared" si="11"/>
        <v>716.75</v>
      </c>
      <c r="S77" s="70">
        <f>S71</f>
        <v>5.01475</v>
      </c>
    </row>
    <row r="78" spans="18:19" ht="15">
      <c r="R78" s="137"/>
      <c r="S78" s="138"/>
    </row>
    <row r="79" ht="14.25">
      <c r="S79" s="139"/>
    </row>
    <row r="80" spans="18:19" ht="17.25">
      <c r="R80" s="166" t="s">
        <v>228</v>
      </c>
      <c r="S80" s="167">
        <f>S77+S61</f>
        <v>104.7095</v>
      </c>
    </row>
  </sheetData>
  <sheetProtection/>
  <mergeCells count="27">
    <mergeCell ref="B1:R1"/>
    <mergeCell ref="B3:B7"/>
    <mergeCell ref="C3:C7"/>
    <mergeCell ref="D3:D7"/>
    <mergeCell ref="E3:E7"/>
    <mergeCell ref="F3:F7"/>
    <mergeCell ref="G3:G7"/>
    <mergeCell ref="H3:J7"/>
    <mergeCell ref="K3:K7"/>
    <mergeCell ref="L3:N7"/>
    <mergeCell ref="O3:P7"/>
    <mergeCell ref="R3:R7"/>
    <mergeCell ref="Q3:Q7"/>
    <mergeCell ref="S3:S7"/>
    <mergeCell ref="B65:B69"/>
    <mergeCell ref="C65:C69"/>
    <mergeCell ref="D65:D69"/>
    <mergeCell ref="E65:E69"/>
    <mergeCell ref="F65:F69"/>
    <mergeCell ref="G65:G69"/>
    <mergeCell ref="H65:J69"/>
    <mergeCell ref="K65:K69"/>
    <mergeCell ref="L65:N69"/>
    <mergeCell ref="O65:P69"/>
    <mergeCell ref="R65:R69"/>
    <mergeCell ref="S65:S69"/>
    <mergeCell ref="Q65:Q69"/>
  </mergeCells>
  <printOptions/>
  <pageMargins left="0.31496062992125984" right="0.31496062992125984" top="0.35433070866141736" bottom="0.35433070866141736" header="0" footer="0"/>
  <pageSetup fitToHeight="2" horizontalDpi="600" verticalDpi="600" orientation="landscape" paperSize="9" scale="60" r:id="rId1"/>
  <rowBreaks count="1" manualBreakCount="1">
    <brk id="39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83"/>
  <sheetViews>
    <sheetView view="pageBreakPreview" zoomScale="80" zoomScaleSheetLayoutView="80" zoomScalePageLayoutView="0" workbookViewId="0" topLeftCell="A22">
      <selection activeCell="G38" sqref="G38"/>
    </sheetView>
  </sheetViews>
  <sheetFormatPr defaultColWidth="9.140625" defaultRowHeight="15"/>
  <cols>
    <col min="1" max="1" width="4.57421875" style="99" customWidth="1"/>
    <col min="2" max="2" width="7.8515625" style="99" customWidth="1"/>
    <col min="3" max="3" width="22.8515625" style="99" bestFit="1" customWidth="1"/>
    <col min="4" max="4" width="34.28125" style="99" bestFit="1" customWidth="1"/>
    <col min="5" max="5" width="10.28125" style="99" bestFit="1" customWidth="1"/>
    <col min="6" max="6" width="9.28125" style="99" bestFit="1" customWidth="1"/>
    <col min="7" max="7" width="15.8515625" style="99" bestFit="1" customWidth="1"/>
    <col min="8" max="9" width="8.28125" style="99" bestFit="1" customWidth="1"/>
    <col min="10" max="10" width="9.28125" style="99" bestFit="1" customWidth="1"/>
    <col min="11" max="11" width="18.140625" style="99" bestFit="1" customWidth="1"/>
    <col min="12" max="14" width="8.28125" style="99" bestFit="1" customWidth="1"/>
    <col min="15" max="15" width="9.28125" style="99" bestFit="1" customWidth="1"/>
    <col min="16" max="16" width="8.28125" style="99" bestFit="1" customWidth="1"/>
    <col min="17" max="17" width="9.140625" style="170" bestFit="1" customWidth="1"/>
    <col min="18" max="18" width="12.28125" style="99" bestFit="1" customWidth="1"/>
    <col min="19" max="19" width="10.140625" style="99" bestFit="1" customWidth="1"/>
  </cols>
  <sheetData>
    <row r="1" spans="2:18" ht="24">
      <c r="B1" s="336" t="s">
        <v>105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</row>
    <row r="2" ht="15" thickBot="1"/>
    <row r="3" spans="2:19" ht="31.5" customHeight="1" thickBot="1">
      <c r="B3" s="328" t="s">
        <v>1</v>
      </c>
      <c r="C3" s="328" t="s">
        <v>55</v>
      </c>
      <c r="D3" s="328" t="s">
        <v>56</v>
      </c>
      <c r="E3" s="328" t="s">
        <v>2</v>
      </c>
      <c r="F3" s="328" t="s">
        <v>3</v>
      </c>
      <c r="G3" s="328" t="s">
        <v>51</v>
      </c>
      <c r="H3" s="337" t="s">
        <v>52</v>
      </c>
      <c r="I3" s="343"/>
      <c r="J3" s="338"/>
      <c r="K3" s="328" t="s">
        <v>98</v>
      </c>
      <c r="L3" s="337" t="s">
        <v>53</v>
      </c>
      <c r="M3" s="343"/>
      <c r="N3" s="338"/>
      <c r="O3" s="337" t="s">
        <v>99</v>
      </c>
      <c r="P3" s="338"/>
      <c r="Q3" s="333" t="s">
        <v>229</v>
      </c>
      <c r="R3" s="337" t="s">
        <v>5</v>
      </c>
      <c r="S3" s="354" t="s">
        <v>50</v>
      </c>
    </row>
    <row r="4" spans="2:19" ht="15" thickBot="1">
      <c r="B4" s="329"/>
      <c r="C4" s="329"/>
      <c r="D4" s="329"/>
      <c r="E4" s="329"/>
      <c r="F4" s="329"/>
      <c r="G4" s="329"/>
      <c r="H4" s="339"/>
      <c r="I4" s="344"/>
      <c r="J4" s="340"/>
      <c r="K4" s="329"/>
      <c r="L4" s="339"/>
      <c r="M4" s="344"/>
      <c r="N4" s="340"/>
      <c r="O4" s="339"/>
      <c r="P4" s="340"/>
      <c r="Q4" s="334"/>
      <c r="R4" s="339"/>
      <c r="S4" s="354"/>
    </row>
    <row r="5" spans="2:19" ht="15" thickBot="1">
      <c r="B5" s="329"/>
      <c r="C5" s="329"/>
      <c r="D5" s="329"/>
      <c r="E5" s="329"/>
      <c r="F5" s="329"/>
      <c r="G5" s="329"/>
      <c r="H5" s="339"/>
      <c r="I5" s="344"/>
      <c r="J5" s="340"/>
      <c r="K5" s="329"/>
      <c r="L5" s="339"/>
      <c r="M5" s="344"/>
      <c r="N5" s="340"/>
      <c r="O5" s="339"/>
      <c r="P5" s="340"/>
      <c r="Q5" s="334"/>
      <c r="R5" s="339"/>
      <c r="S5" s="354"/>
    </row>
    <row r="6" spans="2:19" ht="15" thickBot="1">
      <c r="B6" s="329"/>
      <c r="C6" s="329"/>
      <c r="D6" s="329"/>
      <c r="E6" s="329"/>
      <c r="F6" s="329"/>
      <c r="G6" s="329"/>
      <c r="H6" s="339"/>
      <c r="I6" s="344"/>
      <c r="J6" s="340"/>
      <c r="K6" s="329"/>
      <c r="L6" s="339"/>
      <c r="M6" s="344"/>
      <c r="N6" s="340"/>
      <c r="O6" s="339"/>
      <c r="P6" s="340"/>
      <c r="Q6" s="334"/>
      <c r="R6" s="339"/>
      <c r="S6" s="354"/>
    </row>
    <row r="7" spans="2:19" ht="15" thickBot="1">
      <c r="B7" s="330"/>
      <c r="C7" s="330"/>
      <c r="D7" s="330"/>
      <c r="E7" s="330"/>
      <c r="F7" s="330"/>
      <c r="G7" s="330"/>
      <c r="H7" s="341"/>
      <c r="I7" s="345"/>
      <c r="J7" s="342"/>
      <c r="K7" s="330"/>
      <c r="L7" s="341"/>
      <c r="M7" s="345"/>
      <c r="N7" s="342"/>
      <c r="O7" s="341"/>
      <c r="P7" s="342"/>
      <c r="Q7" s="335"/>
      <c r="R7" s="341"/>
      <c r="S7" s="354"/>
    </row>
    <row r="8" spans="2:19" ht="15.75" thickBot="1">
      <c r="B8" s="131"/>
      <c r="C8" s="133"/>
      <c r="D8" s="133"/>
      <c r="E8" s="133"/>
      <c r="F8" s="133"/>
      <c r="G8" s="133"/>
      <c r="H8" s="133" t="s">
        <v>6</v>
      </c>
      <c r="I8" s="133" t="s">
        <v>7</v>
      </c>
      <c r="J8" s="133" t="s">
        <v>8</v>
      </c>
      <c r="K8" s="133"/>
      <c r="L8" s="133" t="s">
        <v>9</v>
      </c>
      <c r="M8" s="133" t="s">
        <v>10</v>
      </c>
      <c r="N8" s="133" t="s">
        <v>11</v>
      </c>
      <c r="O8" s="133" t="s">
        <v>12</v>
      </c>
      <c r="P8" s="133" t="s">
        <v>13</v>
      </c>
      <c r="Q8" s="188"/>
      <c r="R8" s="132"/>
      <c r="S8" s="96"/>
    </row>
    <row r="9" spans="1:19" s="29" customFormat="1" ht="23.25" customHeight="1" thickBot="1">
      <c r="A9" s="102"/>
      <c r="B9" s="38"/>
      <c r="C9" s="5" t="s">
        <v>14</v>
      </c>
      <c r="D9" s="218" t="s">
        <v>106</v>
      </c>
      <c r="E9" s="250"/>
      <c r="F9" s="250"/>
      <c r="G9" s="49">
        <v>200</v>
      </c>
      <c r="H9" s="83">
        <f>H10+H11+H12+H13</f>
        <v>6.975</v>
      </c>
      <c r="I9" s="83">
        <f aca="true" t="shared" si="0" ref="I9:P9">I10+I11+I12+I13</f>
        <v>9.92</v>
      </c>
      <c r="J9" s="83">
        <f t="shared" si="0"/>
        <v>31.17</v>
      </c>
      <c r="K9" s="83">
        <f t="shared" si="0"/>
        <v>240.25</v>
      </c>
      <c r="L9" s="83">
        <f t="shared" si="0"/>
        <v>0.2095</v>
      </c>
      <c r="M9" s="83">
        <f t="shared" si="0"/>
        <v>0.231</v>
      </c>
      <c r="N9" s="83">
        <f t="shared" si="0"/>
        <v>1.95</v>
      </c>
      <c r="O9" s="83">
        <f t="shared" si="0"/>
        <v>177.59999999999997</v>
      </c>
      <c r="P9" s="83">
        <f t="shared" si="0"/>
        <v>0.8400000000000001</v>
      </c>
      <c r="Q9" s="189" t="s">
        <v>237</v>
      </c>
      <c r="R9" s="86">
        <f>R10+R11+R12+R13</f>
        <v>680.75</v>
      </c>
      <c r="S9" s="86">
        <f>S10+S11+S12+S13</f>
        <v>14.0225</v>
      </c>
    </row>
    <row r="10" spans="2:19" ht="26.25" customHeight="1" thickBot="1">
      <c r="B10" s="1"/>
      <c r="C10" s="3"/>
      <c r="D10" s="219" t="s">
        <v>35</v>
      </c>
      <c r="E10" s="248">
        <v>130</v>
      </c>
      <c r="F10" s="248">
        <v>130</v>
      </c>
      <c r="G10" s="30"/>
      <c r="H10" s="77">
        <v>3.64</v>
      </c>
      <c r="I10" s="77">
        <v>4.16</v>
      </c>
      <c r="J10" s="77">
        <v>6.11</v>
      </c>
      <c r="K10" s="77">
        <v>75.4</v>
      </c>
      <c r="L10" s="77">
        <v>0.052</v>
      </c>
      <c r="M10" s="77">
        <v>0.195</v>
      </c>
      <c r="N10" s="77">
        <v>1.95</v>
      </c>
      <c r="O10" s="77">
        <v>161.2</v>
      </c>
      <c r="P10" s="77">
        <v>0.26</v>
      </c>
      <c r="Q10" s="39"/>
      <c r="R10" s="72">
        <v>69.75</v>
      </c>
      <c r="S10" s="97">
        <f>(E10*R10)/1000</f>
        <v>9.0675</v>
      </c>
    </row>
    <row r="11" spans="2:19" ht="26.25" customHeight="1" thickBot="1">
      <c r="B11" s="1"/>
      <c r="C11" s="3"/>
      <c r="D11" s="219" t="s">
        <v>107</v>
      </c>
      <c r="E11" s="238">
        <v>30</v>
      </c>
      <c r="F11" s="238">
        <v>30</v>
      </c>
      <c r="G11" s="133"/>
      <c r="H11" s="66">
        <v>3.3</v>
      </c>
      <c r="I11" s="66">
        <v>1.86</v>
      </c>
      <c r="J11" s="66">
        <v>15.03</v>
      </c>
      <c r="K11" s="66">
        <v>91.5</v>
      </c>
      <c r="L11" s="66">
        <v>0.15</v>
      </c>
      <c r="M11" s="66">
        <v>0.03</v>
      </c>
      <c r="N11" s="66"/>
      <c r="O11" s="66">
        <v>15.6</v>
      </c>
      <c r="P11" s="66">
        <v>0.54</v>
      </c>
      <c r="Q11" s="39"/>
      <c r="R11" s="72">
        <v>63</v>
      </c>
      <c r="S11" s="97">
        <f>(E11*R11)/1000</f>
        <v>1.89</v>
      </c>
    </row>
    <row r="12" spans="2:19" ht="26.25" customHeight="1" thickBot="1">
      <c r="B12" s="1"/>
      <c r="C12" s="3"/>
      <c r="D12" s="219" t="s">
        <v>18</v>
      </c>
      <c r="E12" s="238">
        <v>10</v>
      </c>
      <c r="F12" s="238">
        <v>10</v>
      </c>
      <c r="G12" s="292"/>
      <c r="H12" s="66"/>
      <c r="I12" s="66"/>
      <c r="J12" s="66">
        <v>9.98</v>
      </c>
      <c r="K12" s="66">
        <v>37.9</v>
      </c>
      <c r="L12" s="66"/>
      <c r="M12" s="66"/>
      <c r="N12" s="66"/>
      <c r="O12" s="66">
        <v>0.2</v>
      </c>
      <c r="P12" s="66">
        <v>0.03</v>
      </c>
      <c r="Q12" s="39"/>
      <c r="R12" s="72">
        <v>65</v>
      </c>
      <c r="S12" s="97">
        <f>(E12*R12)/1000</f>
        <v>0.65</v>
      </c>
    </row>
    <row r="13" spans="1:19" s="4" customFormat="1" ht="26.25" customHeight="1" thickBot="1">
      <c r="A13" s="99"/>
      <c r="B13" s="46"/>
      <c r="C13" s="95"/>
      <c r="D13" s="219" t="s">
        <v>17</v>
      </c>
      <c r="E13" s="238">
        <v>5</v>
      </c>
      <c r="F13" s="238">
        <f>E13</f>
        <v>5</v>
      </c>
      <c r="G13" s="292"/>
      <c r="H13" s="66">
        <v>0.035</v>
      </c>
      <c r="I13" s="66">
        <v>3.9</v>
      </c>
      <c r="J13" s="66">
        <v>0.05</v>
      </c>
      <c r="K13" s="66">
        <v>35.45</v>
      </c>
      <c r="L13" s="66">
        <v>0.0075</v>
      </c>
      <c r="M13" s="66">
        <v>0.006</v>
      </c>
      <c r="N13" s="66"/>
      <c r="O13" s="66">
        <v>0.6</v>
      </c>
      <c r="P13" s="66">
        <v>0.01</v>
      </c>
      <c r="Q13" s="39"/>
      <c r="R13" s="72">
        <v>483</v>
      </c>
      <c r="S13" s="97">
        <f>(E13*R13)/1000</f>
        <v>2.415</v>
      </c>
    </row>
    <row r="14" spans="2:19" ht="25.5" customHeight="1" thickBot="1">
      <c r="B14" s="38"/>
      <c r="C14" s="61"/>
      <c r="D14" s="222" t="s">
        <v>200</v>
      </c>
      <c r="E14" s="239"/>
      <c r="F14" s="239"/>
      <c r="G14" s="9">
        <v>44</v>
      </c>
      <c r="H14" s="53">
        <f>H15+H16+H17</f>
        <v>3.9690000000000003</v>
      </c>
      <c r="I14" s="53">
        <f aca="true" t="shared" si="1" ref="I14:P14">I15+I16+I17</f>
        <v>7.970000000000001</v>
      </c>
      <c r="J14" s="53">
        <f t="shared" si="1"/>
        <v>15.01</v>
      </c>
      <c r="K14" s="53">
        <f t="shared" si="1"/>
        <v>153.42999999999998</v>
      </c>
      <c r="L14" s="53">
        <f t="shared" si="1"/>
        <v>0.091</v>
      </c>
      <c r="M14" s="53">
        <f t="shared" si="1"/>
        <v>0.093</v>
      </c>
      <c r="N14" s="53">
        <f t="shared" si="1"/>
        <v>0</v>
      </c>
      <c r="O14" s="53">
        <f t="shared" si="1"/>
        <v>6.84</v>
      </c>
      <c r="P14" s="53">
        <f t="shared" si="1"/>
        <v>0.688</v>
      </c>
      <c r="Q14" s="176" t="s">
        <v>262</v>
      </c>
      <c r="R14" s="68">
        <f>R15+R16+R17</f>
        <v>1179.1</v>
      </c>
      <c r="S14" s="68">
        <f>SUM(S15:S17)</f>
        <v>10.8205</v>
      </c>
    </row>
    <row r="15" spans="2:19" ht="25.5" customHeight="1" thickBot="1">
      <c r="B15" s="46"/>
      <c r="C15" s="47"/>
      <c r="D15" s="223" t="s">
        <v>23</v>
      </c>
      <c r="E15" s="238">
        <v>30</v>
      </c>
      <c r="F15" s="238">
        <f>E15</f>
        <v>30</v>
      </c>
      <c r="G15" s="10"/>
      <c r="H15" s="66">
        <v>2.31</v>
      </c>
      <c r="I15" s="66">
        <v>0.9</v>
      </c>
      <c r="J15" s="66">
        <v>14.94</v>
      </c>
      <c r="K15" s="66">
        <v>78.6</v>
      </c>
      <c r="L15" s="66">
        <v>0.081</v>
      </c>
      <c r="M15" s="66">
        <v>0.009</v>
      </c>
      <c r="N15" s="66"/>
      <c r="O15" s="66">
        <v>6</v>
      </c>
      <c r="P15" s="66">
        <v>0.59</v>
      </c>
      <c r="Q15" s="39"/>
      <c r="R15" s="72">
        <v>111.6</v>
      </c>
      <c r="S15" s="97">
        <f>(E15*R15)/1000</f>
        <v>3.348</v>
      </c>
    </row>
    <row r="16" spans="2:19" ht="25.5" customHeight="1" thickBot="1">
      <c r="B16" s="46"/>
      <c r="C16" s="47"/>
      <c r="D16" s="223" t="s">
        <v>17</v>
      </c>
      <c r="E16" s="238">
        <v>7</v>
      </c>
      <c r="F16" s="238">
        <f>E16</f>
        <v>7</v>
      </c>
      <c r="G16" s="10"/>
      <c r="H16" s="66">
        <v>0.049</v>
      </c>
      <c r="I16" s="66">
        <v>5.04</v>
      </c>
      <c r="J16" s="66">
        <v>0.07</v>
      </c>
      <c r="K16" s="66">
        <v>49.63</v>
      </c>
      <c r="L16" s="66">
        <v>0.01</v>
      </c>
      <c r="M16" s="66">
        <v>0.084</v>
      </c>
      <c r="N16" s="66"/>
      <c r="O16" s="66">
        <v>0.84</v>
      </c>
      <c r="P16" s="66">
        <v>0.014</v>
      </c>
      <c r="Q16" s="39"/>
      <c r="R16" s="72">
        <v>483</v>
      </c>
      <c r="S16" s="97">
        <f>(E16*R16)/1000</f>
        <v>3.381</v>
      </c>
    </row>
    <row r="17" spans="2:19" ht="25.5" customHeight="1" thickBot="1">
      <c r="B17" s="46"/>
      <c r="C17" s="47"/>
      <c r="D17" s="223" t="s">
        <v>124</v>
      </c>
      <c r="E17" s="238">
        <v>7</v>
      </c>
      <c r="F17" s="238">
        <v>7</v>
      </c>
      <c r="G17" s="10"/>
      <c r="H17" s="66">
        <v>1.61</v>
      </c>
      <c r="I17" s="66">
        <v>2.03</v>
      </c>
      <c r="J17" s="66"/>
      <c r="K17" s="66">
        <v>25.2</v>
      </c>
      <c r="L17" s="66"/>
      <c r="M17" s="66"/>
      <c r="N17" s="66"/>
      <c r="O17" s="66"/>
      <c r="P17" s="66">
        <v>0.084</v>
      </c>
      <c r="Q17" s="39"/>
      <c r="R17" s="72">
        <v>584.5</v>
      </c>
      <c r="S17" s="97">
        <f>(E17*R17)/1000</f>
        <v>4.0915</v>
      </c>
    </row>
    <row r="18" spans="1:19" s="4" customFormat="1" ht="26.25" customHeight="1" thickBot="1">
      <c r="A18" s="99"/>
      <c r="B18" s="38"/>
      <c r="C18" s="8"/>
      <c r="D18" s="220" t="s">
        <v>108</v>
      </c>
      <c r="E18" s="237"/>
      <c r="F18" s="237"/>
      <c r="G18" s="9">
        <v>200</v>
      </c>
      <c r="H18" s="53">
        <f>H19+H20+H21</f>
        <v>0.045</v>
      </c>
      <c r="I18" s="53">
        <f aca="true" t="shared" si="2" ref="I18:P18">I19+I20+I21</f>
        <v>0.006</v>
      </c>
      <c r="J18" s="53">
        <f t="shared" si="2"/>
        <v>15.120000000000001</v>
      </c>
      <c r="K18" s="53">
        <f t="shared" si="2"/>
        <v>58.5</v>
      </c>
      <c r="L18" s="53">
        <f t="shared" si="2"/>
        <v>0</v>
      </c>
      <c r="M18" s="53">
        <f t="shared" si="2"/>
        <v>0</v>
      </c>
      <c r="N18" s="53">
        <f t="shared" si="2"/>
        <v>2.5</v>
      </c>
      <c r="O18" s="53">
        <f t="shared" si="2"/>
        <v>0.3</v>
      </c>
      <c r="P18" s="53">
        <f t="shared" si="2"/>
        <v>0.0045</v>
      </c>
      <c r="Q18" s="176" t="s">
        <v>279</v>
      </c>
      <c r="R18" s="68">
        <f>R19+R20+R21</f>
        <v>675</v>
      </c>
      <c r="S18" s="68">
        <f>S19+S20+S21</f>
        <v>2.305</v>
      </c>
    </row>
    <row r="19" spans="2:19" ht="26.25" customHeight="1" thickBot="1">
      <c r="B19" s="1"/>
      <c r="C19" s="3"/>
      <c r="D19" s="219" t="s">
        <v>74</v>
      </c>
      <c r="E19" s="238">
        <v>1</v>
      </c>
      <c r="F19" s="238">
        <v>1</v>
      </c>
      <c r="G19" s="133"/>
      <c r="H19" s="66"/>
      <c r="I19" s="66"/>
      <c r="J19" s="66"/>
      <c r="K19" s="66"/>
      <c r="L19" s="66"/>
      <c r="M19" s="66"/>
      <c r="N19" s="66"/>
      <c r="O19" s="66"/>
      <c r="P19" s="66"/>
      <c r="Q19" s="39"/>
      <c r="R19" s="72">
        <v>430</v>
      </c>
      <c r="S19" s="97">
        <f>(E19*R19)/1000</f>
        <v>0.43</v>
      </c>
    </row>
    <row r="20" spans="2:19" ht="26.25" customHeight="1" thickBot="1">
      <c r="B20" s="1"/>
      <c r="C20" s="3"/>
      <c r="D20" s="219" t="s">
        <v>21</v>
      </c>
      <c r="E20" s="238">
        <v>15</v>
      </c>
      <c r="F20" s="238">
        <v>15</v>
      </c>
      <c r="G20" s="133"/>
      <c r="H20" s="66"/>
      <c r="I20" s="66"/>
      <c r="J20" s="66">
        <v>14.97</v>
      </c>
      <c r="K20" s="66">
        <v>56.85</v>
      </c>
      <c r="L20" s="66"/>
      <c r="M20" s="66"/>
      <c r="N20" s="66"/>
      <c r="O20" s="66">
        <v>0.3</v>
      </c>
      <c r="P20" s="66">
        <v>0.0045</v>
      </c>
      <c r="Q20" s="39"/>
      <c r="R20" s="72">
        <v>65</v>
      </c>
      <c r="S20" s="97">
        <f>(E20*R20)/1000</f>
        <v>0.975</v>
      </c>
    </row>
    <row r="21" spans="2:19" ht="26.25" customHeight="1" thickBot="1">
      <c r="B21" s="1"/>
      <c r="C21" s="3"/>
      <c r="D21" s="219" t="s">
        <v>89</v>
      </c>
      <c r="E21" s="238">
        <v>5</v>
      </c>
      <c r="F21" s="238">
        <v>5</v>
      </c>
      <c r="G21" s="146"/>
      <c r="H21" s="66">
        <v>0.045</v>
      </c>
      <c r="I21" s="66">
        <v>0.006</v>
      </c>
      <c r="J21" s="66">
        <v>0.15</v>
      </c>
      <c r="K21" s="66">
        <v>1.65</v>
      </c>
      <c r="L21" s="66"/>
      <c r="M21" s="66"/>
      <c r="N21" s="66">
        <v>2.5</v>
      </c>
      <c r="O21" s="66"/>
      <c r="P21" s="66"/>
      <c r="Q21" s="39"/>
      <c r="R21" s="72">
        <v>180</v>
      </c>
      <c r="S21" s="97">
        <f>(E21*R21)/1000</f>
        <v>0.9</v>
      </c>
    </row>
    <row r="22" spans="1:19" s="4" customFormat="1" ht="25.5" customHeight="1" thickBot="1">
      <c r="A22" s="99"/>
      <c r="B22" s="38"/>
      <c r="C22" s="5" t="s">
        <v>24</v>
      </c>
      <c r="D22" s="218" t="s">
        <v>25</v>
      </c>
      <c r="E22" s="250">
        <v>100</v>
      </c>
      <c r="F22" s="250">
        <v>100</v>
      </c>
      <c r="G22" s="49">
        <v>100</v>
      </c>
      <c r="H22" s="83">
        <v>0.3</v>
      </c>
      <c r="I22" s="83"/>
      <c r="J22" s="83">
        <v>13.8</v>
      </c>
      <c r="K22" s="83">
        <v>54</v>
      </c>
      <c r="L22" s="83"/>
      <c r="M22" s="83"/>
      <c r="N22" s="83"/>
      <c r="O22" s="83"/>
      <c r="P22" s="83"/>
      <c r="Q22" s="189" t="s">
        <v>298</v>
      </c>
      <c r="R22" s="86">
        <v>65</v>
      </c>
      <c r="S22" s="98">
        <f>(E22*R22)/1000</f>
        <v>6.5</v>
      </c>
    </row>
    <row r="23" spans="1:19" s="4" customFormat="1" ht="25.5" customHeight="1" hidden="1" thickBot="1">
      <c r="A23" s="99"/>
      <c r="B23" s="38"/>
      <c r="C23" s="5"/>
      <c r="D23" s="218"/>
      <c r="E23" s="250"/>
      <c r="F23" s="250"/>
      <c r="G23" s="49"/>
      <c r="H23" s="83"/>
      <c r="I23" s="83"/>
      <c r="J23" s="83"/>
      <c r="K23" s="83"/>
      <c r="L23" s="83"/>
      <c r="M23" s="83"/>
      <c r="N23" s="83"/>
      <c r="O23" s="83"/>
      <c r="P23" s="83"/>
      <c r="Q23" s="189"/>
      <c r="R23" s="86"/>
      <c r="S23" s="129">
        <f>(E23*R23)/1000</f>
        <v>0</v>
      </c>
    </row>
    <row r="24" spans="1:19" s="4" customFormat="1" ht="25.5" customHeight="1" thickBot="1">
      <c r="A24" s="99"/>
      <c r="B24" s="38"/>
      <c r="C24" s="5" t="s">
        <v>26</v>
      </c>
      <c r="D24" s="225" t="s">
        <v>391</v>
      </c>
      <c r="E24" s="260"/>
      <c r="F24" s="260"/>
      <c r="G24" s="115">
        <v>40</v>
      </c>
      <c r="H24" s="86">
        <f aca="true" t="shared" si="3" ref="H24:P24">H25+H26</f>
        <v>0.385</v>
      </c>
      <c r="I24" s="86">
        <f t="shared" si="3"/>
        <v>5.065</v>
      </c>
      <c r="J24" s="86">
        <f t="shared" si="3"/>
        <v>1.33</v>
      </c>
      <c r="K24" s="86">
        <f t="shared" si="3"/>
        <v>53</v>
      </c>
      <c r="L24" s="86">
        <f t="shared" si="3"/>
        <v>0.021</v>
      </c>
      <c r="M24" s="86">
        <f t="shared" si="3"/>
        <v>0.014</v>
      </c>
      <c r="N24" s="86">
        <f t="shared" si="3"/>
        <v>2.8</v>
      </c>
      <c r="O24" s="86">
        <f t="shared" si="3"/>
        <v>4.9</v>
      </c>
      <c r="P24" s="86">
        <f t="shared" si="3"/>
        <v>0.315</v>
      </c>
      <c r="Q24" s="189">
        <v>84</v>
      </c>
      <c r="R24" s="86">
        <f>SUM(R25:R26)</f>
        <v>318</v>
      </c>
      <c r="S24" s="86">
        <f>SUM(S25:S26)</f>
        <v>7.995</v>
      </c>
    </row>
    <row r="25" spans="1:19" s="158" customFormat="1" ht="25.5" customHeight="1" thickBot="1">
      <c r="A25" s="104"/>
      <c r="B25" s="46"/>
      <c r="C25" s="47"/>
      <c r="D25" s="223" t="s">
        <v>392</v>
      </c>
      <c r="E25" s="261">
        <v>40</v>
      </c>
      <c r="F25" s="261">
        <v>35</v>
      </c>
      <c r="G25" s="111"/>
      <c r="H25" s="66">
        <v>0.385</v>
      </c>
      <c r="I25" s="66">
        <v>0.07</v>
      </c>
      <c r="J25" s="66">
        <v>1.33</v>
      </c>
      <c r="K25" s="66">
        <v>8.05</v>
      </c>
      <c r="L25" s="66">
        <v>0.021</v>
      </c>
      <c r="M25" s="66">
        <v>0.014</v>
      </c>
      <c r="N25" s="66">
        <v>2.8</v>
      </c>
      <c r="O25" s="66">
        <v>4.9</v>
      </c>
      <c r="P25" s="66">
        <v>0.315</v>
      </c>
      <c r="Q25" s="39"/>
      <c r="R25" s="72">
        <v>183</v>
      </c>
      <c r="S25" s="97">
        <f>(E25*R25)/1000</f>
        <v>7.32</v>
      </c>
    </row>
    <row r="26" spans="1:19" s="158" customFormat="1" ht="25.5" customHeight="1" thickBot="1">
      <c r="A26" s="104"/>
      <c r="B26" s="46"/>
      <c r="C26" s="47"/>
      <c r="D26" s="223" t="s">
        <v>202</v>
      </c>
      <c r="E26" s="261">
        <v>5</v>
      </c>
      <c r="F26" s="261">
        <v>5</v>
      </c>
      <c r="G26" s="111"/>
      <c r="H26" s="66">
        <v>0</v>
      </c>
      <c r="I26" s="66">
        <v>4.995</v>
      </c>
      <c r="J26" s="66">
        <v>0</v>
      </c>
      <c r="K26" s="66">
        <v>44.95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39"/>
      <c r="R26" s="72">
        <v>135</v>
      </c>
      <c r="S26" s="97">
        <f>(E26*R26)/1000</f>
        <v>0.675</v>
      </c>
    </row>
    <row r="27" spans="1:19" s="4" customFormat="1" ht="25.5" customHeight="1" thickBot="1">
      <c r="A27" s="99"/>
      <c r="B27" s="38"/>
      <c r="C27" s="5"/>
      <c r="D27" s="218" t="s">
        <v>109</v>
      </c>
      <c r="E27" s="237"/>
      <c r="F27" s="237"/>
      <c r="G27" s="49">
        <v>250</v>
      </c>
      <c r="H27" s="83">
        <f>H28+H29+H30+H31+H32+H33+H35</f>
        <v>9.601</v>
      </c>
      <c r="I27" s="83">
        <f aca="true" t="shared" si="4" ref="I27:P27">I28+I29+I30+I31+I32+I33+I35</f>
        <v>8.938</v>
      </c>
      <c r="J27" s="83">
        <f t="shared" si="4"/>
        <v>18.034000000000002</v>
      </c>
      <c r="K27" s="83">
        <f t="shared" si="4"/>
        <v>239.13</v>
      </c>
      <c r="L27" s="83">
        <f t="shared" si="4"/>
        <v>0.07850000000000001</v>
      </c>
      <c r="M27" s="83">
        <f t="shared" si="4"/>
        <v>0.0738</v>
      </c>
      <c r="N27" s="83">
        <f t="shared" si="4"/>
        <v>0.52</v>
      </c>
      <c r="O27" s="83">
        <f t="shared" si="4"/>
        <v>13.360000000000001</v>
      </c>
      <c r="P27" s="83">
        <f t="shared" si="4"/>
        <v>1.0630000000000002</v>
      </c>
      <c r="Q27" s="189" t="s">
        <v>269</v>
      </c>
      <c r="R27" s="86">
        <f>R28+R29+R30+R31+R32+R33+R35+R34+R36</f>
        <v>1462.8</v>
      </c>
      <c r="S27" s="86">
        <f>S28+S29+S30+S31+S32+S33+S35+S34+S36</f>
        <v>11.8502</v>
      </c>
    </row>
    <row r="28" spans="2:19" ht="25.5" customHeight="1" thickBot="1">
      <c r="B28" s="1"/>
      <c r="C28" s="3"/>
      <c r="D28" s="219" t="s">
        <v>87</v>
      </c>
      <c r="E28" s="296">
        <v>24</v>
      </c>
      <c r="F28" s="296">
        <v>24</v>
      </c>
      <c r="G28" s="277"/>
      <c r="H28" s="273">
        <v>4.368</v>
      </c>
      <c r="I28" s="273">
        <v>4.416</v>
      </c>
      <c r="J28" s="273">
        <v>0.168</v>
      </c>
      <c r="K28" s="273">
        <v>57.84</v>
      </c>
      <c r="L28" s="273">
        <v>0.019</v>
      </c>
      <c r="M28" s="273">
        <v>0.036</v>
      </c>
      <c r="N28" s="273">
        <v>0</v>
      </c>
      <c r="O28" s="273">
        <v>4.08</v>
      </c>
      <c r="P28" s="273">
        <v>0.384</v>
      </c>
      <c r="Q28" s="39"/>
      <c r="R28" s="72">
        <v>174.8</v>
      </c>
      <c r="S28" s="97">
        <f>(E28*R28)/1000</f>
        <v>4.195200000000001</v>
      </c>
    </row>
    <row r="29" spans="2:19" ht="25.5" customHeight="1" thickBot="1">
      <c r="B29" s="1"/>
      <c r="C29" s="3"/>
      <c r="D29" s="219" t="s">
        <v>104</v>
      </c>
      <c r="E29" s="296">
        <v>40</v>
      </c>
      <c r="F29" s="238">
        <v>40</v>
      </c>
      <c r="G29" s="10"/>
      <c r="H29" s="66">
        <v>4.2</v>
      </c>
      <c r="I29" s="66">
        <v>0.4</v>
      </c>
      <c r="J29" s="66">
        <v>9.8</v>
      </c>
      <c r="K29" s="66">
        <v>109.24</v>
      </c>
      <c r="L29" s="66"/>
      <c r="M29" s="66"/>
      <c r="N29" s="66"/>
      <c r="O29" s="66"/>
      <c r="P29" s="66"/>
      <c r="Q29" s="39"/>
      <c r="R29" s="72">
        <v>44</v>
      </c>
      <c r="S29" s="97">
        <f aca="true" t="shared" si="5" ref="S29:S36">(E29*R29)/1000</f>
        <v>1.76</v>
      </c>
    </row>
    <row r="30" spans="1:19" s="4" customFormat="1" ht="25.5" customHeight="1" thickBot="1">
      <c r="A30" s="99"/>
      <c r="B30" s="46"/>
      <c r="C30" s="95"/>
      <c r="D30" s="219" t="s">
        <v>32</v>
      </c>
      <c r="E30" s="238">
        <v>70</v>
      </c>
      <c r="F30" s="238">
        <v>42</v>
      </c>
      <c r="G30" s="10"/>
      <c r="H30" s="66">
        <v>0.84</v>
      </c>
      <c r="I30" s="66">
        <v>0.168</v>
      </c>
      <c r="J30" s="66">
        <v>7.266</v>
      </c>
      <c r="K30" s="66">
        <v>33.6</v>
      </c>
      <c r="L30" s="66">
        <v>0.05</v>
      </c>
      <c r="M30" s="66">
        <v>0.029</v>
      </c>
      <c r="N30" s="66"/>
      <c r="O30" s="66">
        <v>4.2</v>
      </c>
      <c r="P30" s="66">
        <v>0.378</v>
      </c>
      <c r="Q30" s="39"/>
      <c r="R30" s="72">
        <v>21</v>
      </c>
      <c r="S30" s="97">
        <f t="shared" si="5"/>
        <v>1.47</v>
      </c>
    </row>
    <row r="31" spans="2:19" ht="25.5" customHeight="1" thickBot="1">
      <c r="B31" s="46"/>
      <c r="C31" s="47"/>
      <c r="D31" s="219" t="s">
        <v>67</v>
      </c>
      <c r="E31" s="238">
        <v>5</v>
      </c>
      <c r="F31" s="238">
        <v>4</v>
      </c>
      <c r="G31" s="10"/>
      <c r="H31" s="66">
        <v>0.056</v>
      </c>
      <c r="I31" s="66"/>
      <c r="J31" s="66">
        <v>0.364</v>
      </c>
      <c r="K31" s="66">
        <v>1.64</v>
      </c>
      <c r="L31" s="66"/>
      <c r="M31" s="66">
        <v>0.0008</v>
      </c>
      <c r="N31" s="66">
        <v>0.36</v>
      </c>
      <c r="O31" s="66">
        <v>1.24</v>
      </c>
      <c r="P31" s="66">
        <v>0.028</v>
      </c>
      <c r="Q31" s="39"/>
      <c r="R31" s="72">
        <v>25</v>
      </c>
      <c r="S31" s="97">
        <f t="shared" si="5"/>
        <v>0.125</v>
      </c>
    </row>
    <row r="32" spans="2:19" ht="25.5" customHeight="1" thickBot="1">
      <c r="B32" s="46"/>
      <c r="C32" s="47"/>
      <c r="D32" s="219" t="s">
        <v>65</v>
      </c>
      <c r="E32" s="238">
        <v>5</v>
      </c>
      <c r="F32" s="238">
        <v>4</v>
      </c>
      <c r="G32" s="10"/>
      <c r="H32" s="66">
        <v>0.052</v>
      </c>
      <c r="I32" s="66">
        <v>0.004</v>
      </c>
      <c r="J32" s="66">
        <v>0.336</v>
      </c>
      <c r="K32" s="66">
        <v>1.36</v>
      </c>
      <c r="L32" s="66">
        <v>0.002</v>
      </c>
      <c r="M32" s="66">
        <v>0.002</v>
      </c>
      <c r="N32" s="66">
        <v>0.16</v>
      </c>
      <c r="O32" s="66">
        <v>2.04</v>
      </c>
      <c r="P32" s="66">
        <v>0.03</v>
      </c>
      <c r="Q32" s="39"/>
      <c r="R32" s="72">
        <v>29</v>
      </c>
      <c r="S32" s="97">
        <f t="shared" si="5"/>
        <v>0.145</v>
      </c>
    </row>
    <row r="33" spans="2:19" ht="25.5" customHeight="1" thickBot="1">
      <c r="B33" s="46"/>
      <c r="C33" s="47"/>
      <c r="D33" s="219" t="s">
        <v>17</v>
      </c>
      <c r="E33" s="238">
        <v>5</v>
      </c>
      <c r="F33" s="238">
        <f>E33</f>
        <v>5</v>
      </c>
      <c r="G33" s="320"/>
      <c r="H33" s="66">
        <v>0.035</v>
      </c>
      <c r="I33" s="66">
        <v>3.9</v>
      </c>
      <c r="J33" s="66">
        <v>0.05</v>
      </c>
      <c r="K33" s="66">
        <v>35.45</v>
      </c>
      <c r="L33" s="66">
        <v>0.0075</v>
      </c>
      <c r="M33" s="66">
        <v>0.006</v>
      </c>
      <c r="N33" s="66"/>
      <c r="O33" s="66">
        <v>0.6</v>
      </c>
      <c r="P33" s="66">
        <v>0.01</v>
      </c>
      <c r="Q33" s="39"/>
      <c r="R33" s="72">
        <v>483</v>
      </c>
      <c r="S33" s="97">
        <f t="shared" si="5"/>
        <v>2.415</v>
      </c>
    </row>
    <row r="34" spans="2:19" ht="25.5" customHeight="1" thickBot="1">
      <c r="B34" s="46"/>
      <c r="C34" s="47"/>
      <c r="D34" s="219" t="s">
        <v>214</v>
      </c>
      <c r="E34" s="238">
        <v>0.5</v>
      </c>
      <c r="F34" s="238">
        <v>0.5</v>
      </c>
      <c r="G34" s="10"/>
      <c r="H34" s="66">
        <v>0.038</v>
      </c>
      <c r="I34" s="66">
        <v>0.042</v>
      </c>
      <c r="J34" s="66">
        <v>0.24</v>
      </c>
      <c r="K34" s="66">
        <v>1.565</v>
      </c>
      <c r="L34" s="66"/>
      <c r="M34" s="66"/>
      <c r="N34" s="66"/>
      <c r="O34" s="66"/>
      <c r="P34" s="66"/>
      <c r="Q34" s="39"/>
      <c r="R34" s="72">
        <v>650</v>
      </c>
      <c r="S34" s="97">
        <f t="shared" si="5"/>
        <v>0.325</v>
      </c>
    </row>
    <row r="35" spans="2:19" ht="25.5" customHeight="1" thickBot="1">
      <c r="B35" s="46"/>
      <c r="C35" s="47"/>
      <c r="D35" s="219" t="s">
        <v>110</v>
      </c>
      <c r="E35" s="238">
        <v>5</v>
      </c>
      <c r="F35" s="238">
        <v>5</v>
      </c>
      <c r="G35" s="320"/>
      <c r="H35" s="66">
        <v>0.05</v>
      </c>
      <c r="I35" s="66">
        <v>0.05</v>
      </c>
      <c r="J35" s="66">
        <v>0.05</v>
      </c>
      <c r="K35" s="66"/>
      <c r="L35" s="66"/>
      <c r="M35" s="66"/>
      <c r="N35" s="66"/>
      <c r="O35" s="66">
        <v>1.2</v>
      </c>
      <c r="P35" s="66">
        <v>0.233</v>
      </c>
      <c r="Q35" s="39"/>
      <c r="R35" s="72">
        <v>23</v>
      </c>
      <c r="S35" s="97">
        <f t="shared" si="5"/>
        <v>0.115</v>
      </c>
    </row>
    <row r="36" spans="2:19" ht="25.5" customHeight="1" thickBot="1">
      <c r="B36" s="46"/>
      <c r="C36" s="47"/>
      <c r="D36" s="219" t="s">
        <v>326</v>
      </c>
      <c r="E36" s="238">
        <v>100</v>
      </c>
      <c r="F36" s="238">
        <v>100</v>
      </c>
      <c r="G36" s="320"/>
      <c r="H36" s="66"/>
      <c r="I36" s="66"/>
      <c r="J36" s="66"/>
      <c r="K36" s="66"/>
      <c r="L36" s="66"/>
      <c r="M36" s="66"/>
      <c r="N36" s="66"/>
      <c r="O36" s="66"/>
      <c r="P36" s="66"/>
      <c r="Q36" s="39"/>
      <c r="R36" s="72">
        <v>13</v>
      </c>
      <c r="S36" s="150">
        <f t="shared" si="5"/>
        <v>1.3</v>
      </c>
    </row>
    <row r="37" spans="2:19" ht="33.75" thickBot="1">
      <c r="B37" s="38"/>
      <c r="C37" s="61"/>
      <c r="D37" s="220" t="s">
        <v>111</v>
      </c>
      <c r="E37" s="237"/>
      <c r="F37" s="237"/>
      <c r="G37" s="9">
        <v>128</v>
      </c>
      <c r="H37" s="53">
        <f>H38+H39+H40+H41+H42</f>
        <v>22.179999999999996</v>
      </c>
      <c r="I37" s="53">
        <f aca="true" t="shared" si="6" ref="I37:P37">I38+I39+I40+I41+I42</f>
        <v>22.150000000000002</v>
      </c>
      <c r="J37" s="53">
        <f t="shared" si="6"/>
        <v>11.674000000000001</v>
      </c>
      <c r="K37" s="53">
        <f t="shared" si="6"/>
        <v>335.12</v>
      </c>
      <c r="L37" s="53">
        <f t="shared" si="6"/>
        <v>0.166</v>
      </c>
      <c r="M37" s="53">
        <f t="shared" si="6"/>
        <v>0.38520000000000004</v>
      </c>
      <c r="N37" s="53">
        <f t="shared" si="6"/>
        <v>0.36</v>
      </c>
      <c r="O37" s="53">
        <f t="shared" si="6"/>
        <v>48.580000000000005</v>
      </c>
      <c r="P37" s="53">
        <f t="shared" si="6"/>
        <v>3.102</v>
      </c>
      <c r="Q37" s="176" t="s">
        <v>243</v>
      </c>
      <c r="R37" s="68">
        <f>R38+R39+R40+R41+R42</f>
        <v>710.05</v>
      </c>
      <c r="S37" s="68">
        <f>S38+S39+S40+S41+S42</f>
        <v>20.3</v>
      </c>
    </row>
    <row r="38" spans="2:19" ht="26.25" customHeight="1" thickBot="1">
      <c r="B38" s="46"/>
      <c r="C38" s="47"/>
      <c r="D38" s="219" t="s">
        <v>87</v>
      </c>
      <c r="E38" s="238">
        <v>80</v>
      </c>
      <c r="F38" s="238">
        <v>46</v>
      </c>
      <c r="G38" s="133"/>
      <c r="H38" s="66">
        <v>14.56</v>
      </c>
      <c r="I38" s="66">
        <v>14.72</v>
      </c>
      <c r="J38" s="66">
        <v>0.56</v>
      </c>
      <c r="K38" s="66">
        <v>192.8</v>
      </c>
      <c r="L38" s="66">
        <v>0.056</v>
      </c>
      <c r="M38" s="66">
        <v>0.12</v>
      </c>
      <c r="N38" s="66"/>
      <c r="O38" s="66">
        <v>13.6</v>
      </c>
      <c r="P38" s="66">
        <v>1.28</v>
      </c>
      <c r="Q38" s="39"/>
      <c r="R38" s="72">
        <v>174.8</v>
      </c>
      <c r="S38" s="97">
        <f>(E38*R38)/1000</f>
        <v>13.984</v>
      </c>
    </row>
    <row r="39" spans="2:19" ht="26.25" customHeight="1" thickBot="1">
      <c r="B39" s="46"/>
      <c r="C39" s="47"/>
      <c r="D39" s="219" t="s">
        <v>32</v>
      </c>
      <c r="E39" s="238">
        <v>100</v>
      </c>
      <c r="F39" s="238">
        <v>80</v>
      </c>
      <c r="G39" s="133"/>
      <c r="H39" s="66">
        <v>1.2</v>
      </c>
      <c r="I39" s="66">
        <v>0.24</v>
      </c>
      <c r="J39" s="66">
        <v>10.38</v>
      </c>
      <c r="K39" s="66">
        <v>48</v>
      </c>
      <c r="L39" s="66">
        <v>0.072</v>
      </c>
      <c r="M39" s="66">
        <v>0.042</v>
      </c>
      <c r="N39" s="66"/>
      <c r="O39" s="66">
        <v>6</v>
      </c>
      <c r="P39" s="66">
        <v>0.54</v>
      </c>
      <c r="Q39" s="39"/>
      <c r="R39" s="72">
        <v>21</v>
      </c>
      <c r="S39" s="97">
        <f>(E39*R39)/1000</f>
        <v>2.1</v>
      </c>
    </row>
    <row r="40" spans="2:19" ht="26.25" customHeight="1" thickBot="1">
      <c r="B40" s="46"/>
      <c r="C40" s="47"/>
      <c r="D40" s="219" t="s">
        <v>33</v>
      </c>
      <c r="E40" s="238">
        <v>5</v>
      </c>
      <c r="F40" s="238">
        <v>4</v>
      </c>
      <c r="G40" s="133"/>
      <c r="H40" s="66">
        <v>0.056</v>
      </c>
      <c r="I40" s="66"/>
      <c r="J40" s="66">
        <v>0.364</v>
      </c>
      <c r="K40" s="66">
        <v>1.64</v>
      </c>
      <c r="L40" s="66"/>
      <c r="M40" s="66">
        <v>0.0008</v>
      </c>
      <c r="N40" s="66">
        <v>0.36</v>
      </c>
      <c r="O40" s="66">
        <v>1.24</v>
      </c>
      <c r="P40" s="66">
        <v>0.028</v>
      </c>
      <c r="Q40" s="39"/>
      <c r="R40" s="72">
        <v>25</v>
      </c>
      <c r="S40" s="97">
        <f>(E40*R40)/1000</f>
        <v>0.125</v>
      </c>
    </row>
    <row r="41" spans="2:19" ht="26.25" customHeight="1" thickBot="1">
      <c r="B41" s="46"/>
      <c r="C41" s="47"/>
      <c r="D41" s="219" t="s">
        <v>113</v>
      </c>
      <c r="E41" s="238">
        <v>0.5</v>
      </c>
      <c r="F41" s="238">
        <v>0.5</v>
      </c>
      <c r="G41" s="133"/>
      <c r="H41" s="66">
        <v>6.35</v>
      </c>
      <c r="I41" s="66">
        <v>5.75</v>
      </c>
      <c r="J41" s="66">
        <v>0.35</v>
      </c>
      <c r="K41" s="66">
        <v>78.5</v>
      </c>
      <c r="L41" s="66">
        <v>0.035</v>
      </c>
      <c r="M41" s="66">
        <v>0.22</v>
      </c>
      <c r="N41" s="66"/>
      <c r="O41" s="66">
        <v>27.5</v>
      </c>
      <c r="P41" s="66">
        <v>1.25</v>
      </c>
      <c r="Q41" s="39"/>
      <c r="R41" s="72">
        <v>6.25</v>
      </c>
      <c r="S41" s="97">
        <f>(E41*R41)</f>
        <v>3.125</v>
      </c>
    </row>
    <row r="42" spans="1:19" s="4" customFormat="1" ht="26.25" customHeight="1" thickBot="1">
      <c r="A42" s="99"/>
      <c r="B42" s="46"/>
      <c r="C42" s="95"/>
      <c r="D42" s="219" t="s">
        <v>17</v>
      </c>
      <c r="E42" s="238">
        <v>2</v>
      </c>
      <c r="F42" s="238">
        <v>2</v>
      </c>
      <c r="G42" s="133"/>
      <c r="H42" s="66">
        <v>0.014</v>
      </c>
      <c r="I42" s="66">
        <v>1.44</v>
      </c>
      <c r="J42" s="66">
        <v>0.02</v>
      </c>
      <c r="K42" s="66">
        <v>14.18</v>
      </c>
      <c r="L42" s="66">
        <v>0.003</v>
      </c>
      <c r="M42" s="66">
        <v>0.0024</v>
      </c>
      <c r="N42" s="66"/>
      <c r="O42" s="66">
        <v>0.24</v>
      </c>
      <c r="P42" s="66">
        <v>0.004</v>
      </c>
      <c r="Q42" s="39"/>
      <c r="R42" s="72">
        <v>483</v>
      </c>
      <c r="S42" s="97">
        <f>(E42*R42)/1000</f>
        <v>0.966</v>
      </c>
    </row>
    <row r="43" spans="2:19" ht="26.25" customHeight="1" thickBot="1">
      <c r="B43" s="38"/>
      <c r="C43" s="61"/>
      <c r="D43" s="220" t="s">
        <v>114</v>
      </c>
      <c r="E43" s="237"/>
      <c r="F43" s="237"/>
      <c r="G43" s="9">
        <v>50</v>
      </c>
      <c r="H43" s="53">
        <f>H44+H45+H46</f>
        <v>0.5700000000000001</v>
      </c>
      <c r="I43" s="53">
        <f aca="true" t="shared" si="7" ref="I43:P43">I44+I45+I46</f>
        <v>1.4449999999999998</v>
      </c>
      <c r="J43" s="53">
        <f t="shared" si="7"/>
        <v>3.88</v>
      </c>
      <c r="K43" s="53">
        <f t="shared" si="7"/>
        <v>32.01</v>
      </c>
      <c r="L43" s="53">
        <f t="shared" si="7"/>
        <v>0.026</v>
      </c>
      <c r="M43" s="53">
        <f t="shared" si="7"/>
        <v>0.0184</v>
      </c>
      <c r="N43" s="53">
        <f>N44+N45+N46</f>
        <v>0</v>
      </c>
      <c r="O43" s="53">
        <f t="shared" si="7"/>
        <v>2.09</v>
      </c>
      <c r="P43" s="53">
        <f t="shared" si="7"/>
        <v>0.14400000000000002</v>
      </c>
      <c r="Q43" s="176" t="s">
        <v>281</v>
      </c>
      <c r="R43" s="68">
        <f>R44+R45+R46</f>
        <v>650</v>
      </c>
      <c r="S43" s="68">
        <f>S44+S45+S46</f>
        <v>1.411</v>
      </c>
    </row>
    <row r="44" spans="2:19" ht="26.25" customHeight="1" thickBot="1">
      <c r="B44" s="46"/>
      <c r="C44" s="47"/>
      <c r="D44" s="219" t="s">
        <v>37</v>
      </c>
      <c r="E44" s="238">
        <v>2</v>
      </c>
      <c r="F44" s="238">
        <v>2</v>
      </c>
      <c r="G44" s="133"/>
      <c r="H44" s="66">
        <v>0.096</v>
      </c>
      <c r="I44" s="66"/>
      <c r="J44" s="66">
        <v>0.38</v>
      </c>
      <c r="K44" s="66">
        <v>1.98</v>
      </c>
      <c r="L44" s="66"/>
      <c r="M44" s="66">
        <v>0.003</v>
      </c>
      <c r="N44" s="66"/>
      <c r="O44" s="66">
        <v>0.4</v>
      </c>
      <c r="P44" s="66">
        <v>0.04</v>
      </c>
      <c r="Q44" s="39"/>
      <c r="R44" s="72">
        <v>130</v>
      </c>
      <c r="S44" s="97">
        <f>(E44*R44)/1000</f>
        <v>0.26</v>
      </c>
    </row>
    <row r="45" spans="2:19" ht="26.25" customHeight="1" thickBot="1">
      <c r="B45" s="46"/>
      <c r="C45" s="47"/>
      <c r="D45" s="219" t="s">
        <v>115</v>
      </c>
      <c r="E45" s="238">
        <v>5</v>
      </c>
      <c r="F45" s="238">
        <v>5</v>
      </c>
      <c r="G45" s="292"/>
      <c r="H45" s="66">
        <v>0.46</v>
      </c>
      <c r="I45" s="66">
        <v>0.005</v>
      </c>
      <c r="J45" s="66">
        <v>3.48</v>
      </c>
      <c r="K45" s="66">
        <v>15.85</v>
      </c>
      <c r="L45" s="66">
        <v>0.023</v>
      </c>
      <c r="M45" s="66">
        <v>0.013</v>
      </c>
      <c r="N45" s="66"/>
      <c r="O45" s="66">
        <v>1.45</v>
      </c>
      <c r="P45" s="66">
        <v>0.1</v>
      </c>
      <c r="Q45" s="39"/>
      <c r="R45" s="72">
        <v>37</v>
      </c>
      <c r="S45" s="97">
        <f>(E45*R45)/1000</f>
        <v>0.185</v>
      </c>
    </row>
    <row r="46" spans="2:19" ht="26.25" customHeight="1" thickBot="1">
      <c r="B46" s="46"/>
      <c r="C46" s="47"/>
      <c r="D46" s="219" t="s">
        <v>17</v>
      </c>
      <c r="E46" s="238">
        <v>2</v>
      </c>
      <c r="F46" s="238">
        <v>2</v>
      </c>
      <c r="G46" s="133"/>
      <c r="H46" s="66">
        <v>0.014</v>
      </c>
      <c r="I46" s="66">
        <v>1.44</v>
      </c>
      <c r="J46" s="66">
        <v>0.02</v>
      </c>
      <c r="K46" s="66">
        <v>14.18</v>
      </c>
      <c r="L46" s="66">
        <v>0.003</v>
      </c>
      <c r="M46" s="66">
        <v>0.0024</v>
      </c>
      <c r="N46" s="66"/>
      <c r="O46" s="66">
        <v>0.24</v>
      </c>
      <c r="P46" s="66">
        <v>0.004</v>
      </c>
      <c r="Q46" s="39"/>
      <c r="R46" s="72">
        <v>483</v>
      </c>
      <c r="S46" s="97">
        <f>(E46*R46)/1000</f>
        <v>0.966</v>
      </c>
    </row>
    <row r="47" spans="2:19" ht="26.25" customHeight="1" thickBot="1">
      <c r="B47" s="38"/>
      <c r="C47" s="61"/>
      <c r="D47" s="220" t="s">
        <v>40</v>
      </c>
      <c r="E47" s="237">
        <v>40</v>
      </c>
      <c r="F47" s="237">
        <v>40</v>
      </c>
      <c r="G47" s="9">
        <v>40</v>
      </c>
      <c r="H47" s="53">
        <v>2.64</v>
      </c>
      <c r="I47" s="53">
        <v>0.48</v>
      </c>
      <c r="J47" s="53">
        <v>13.68</v>
      </c>
      <c r="K47" s="53">
        <v>72.4</v>
      </c>
      <c r="L47" s="53">
        <v>0.07</v>
      </c>
      <c r="M47" s="53">
        <v>0.03</v>
      </c>
      <c r="N47" s="53"/>
      <c r="O47" s="53">
        <v>14</v>
      </c>
      <c r="P47" s="53">
        <v>1.5</v>
      </c>
      <c r="Q47" s="176" t="s">
        <v>238</v>
      </c>
      <c r="R47" s="68">
        <v>60.23</v>
      </c>
      <c r="S47" s="98">
        <f>(E47*R47)/1000</f>
        <v>2.4092</v>
      </c>
    </row>
    <row r="48" spans="2:19" ht="26.25" customHeight="1" thickBot="1">
      <c r="B48" s="38"/>
      <c r="C48" s="61"/>
      <c r="D48" s="220" t="s">
        <v>194</v>
      </c>
      <c r="E48" s="237"/>
      <c r="F48" s="237"/>
      <c r="G48" s="9">
        <v>200</v>
      </c>
      <c r="H48" s="53">
        <f>H49+H50</f>
        <v>0.32</v>
      </c>
      <c r="I48" s="53">
        <f aca="true" t="shared" si="8" ref="I48:P48">I49+I50</f>
        <v>0.4</v>
      </c>
      <c r="J48" s="53">
        <f t="shared" si="8"/>
        <v>20.01</v>
      </c>
      <c r="K48" s="53">
        <f t="shared" si="8"/>
        <v>76.13</v>
      </c>
      <c r="L48" s="53">
        <f t="shared" si="8"/>
        <v>0</v>
      </c>
      <c r="M48" s="53">
        <f t="shared" si="8"/>
        <v>0</v>
      </c>
      <c r="N48" s="53">
        <f t="shared" si="8"/>
        <v>0.08</v>
      </c>
      <c r="O48" s="53">
        <f t="shared" si="8"/>
        <v>4.7</v>
      </c>
      <c r="P48" s="53">
        <f t="shared" si="8"/>
        <v>0.2445</v>
      </c>
      <c r="Q48" s="176" t="s">
        <v>282</v>
      </c>
      <c r="R48" s="68">
        <f>R49+R50</f>
        <v>513</v>
      </c>
      <c r="S48" s="68">
        <f>S49+S50</f>
        <v>4.559</v>
      </c>
    </row>
    <row r="49" spans="1:19" s="4" customFormat="1" ht="26.25" customHeight="1" thickBot="1">
      <c r="A49" s="99"/>
      <c r="B49" s="46"/>
      <c r="C49" s="95"/>
      <c r="D49" s="219" t="s">
        <v>195</v>
      </c>
      <c r="E49" s="238">
        <v>8</v>
      </c>
      <c r="F49" s="238">
        <v>8</v>
      </c>
      <c r="G49" s="10"/>
      <c r="H49" s="66">
        <v>0.32</v>
      </c>
      <c r="I49" s="66">
        <v>0.4</v>
      </c>
      <c r="J49" s="66">
        <v>5.04</v>
      </c>
      <c r="K49" s="66">
        <v>19.28</v>
      </c>
      <c r="L49" s="66"/>
      <c r="M49" s="66"/>
      <c r="N49" s="66">
        <v>0.08</v>
      </c>
      <c r="O49" s="66">
        <v>4.4</v>
      </c>
      <c r="P49" s="66">
        <v>0.24</v>
      </c>
      <c r="Q49" s="39"/>
      <c r="R49" s="72">
        <v>448</v>
      </c>
      <c r="S49" s="97">
        <f>(E49*R49)/1000</f>
        <v>3.584</v>
      </c>
    </row>
    <row r="50" spans="1:19" s="4" customFormat="1" ht="26.25" customHeight="1" thickBot="1">
      <c r="A50" s="99"/>
      <c r="B50" s="46"/>
      <c r="C50" s="95"/>
      <c r="D50" s="219" t="s">
        <v>18</v>
      </c>
      <c r="E50" s="238">
        <v>15</v>
      </c>
      <c r="F50" s="238">
        <v>15</v>
      </c>
      <c r="G50" s="10"/>
      <c r="H50" s="66"/>
      <c r="I50" s="66"/>
      <c r="J50" s="66">
        <v>14.97</v>
      </c>
      <c r="K50" s="66">
        <v>56.85</v>
      </c>
      <c r="L50" s="66"/>
      <c r="M50" s="66"/>
      <c r="N50" s="66"/>
      <c r="O50" s="66">
        <v>0.3</v>
      </c>
      <c r="P50" s="66">
        <v>0.0045</v>
      </c>
      <c r="Q50" s="39"/>
      <c r="R50" s="72">
        <v>65</v>
      </c>
      <c r="S50" s="97">
        <f>(E50*R50)/1000</f>
        <v>0.975</v>
      </c>
    </row>
    <row r="51" spans="1:19" s="4" customFormat="1" ht="22.5" customHeight="1" thickBot="1">
      <c r="A51" s="99"/>
      <c r="B51" s="38"/>
      <c r="C51" s="5" t="s">
        <v>41</v>
      </c>
      <c r="D51" s="218" t="s">
        <v>117</v>
      </c>
      <c r="E51" s="250"/>
      <c r="F51" s="250"/>
      <c r="G51" s="49">
        <v>60</v>
      </c>
      <c r="H51" s="83">
        <f>H52+H53+H54+H55+H56</f>
        <v>18.306</v>
      </c>
      <c r="I51" s="83">
        <f aca="true" t="shared" si="9" ref="I51:P51">I52+I53+I54+I55+I56</f>
        <v>11.675</v>
      </c>
      <c r="J51" s="83">
        <f t="shared" si="9"/>
        <v>5.7139999999999995</v>
      </c>
      <c r="K51" s="83">
        <f t="shared" si="9"/>
        <v>201.69</v>
      </c>
      <c r="L51" s="83">
        <f t="shared" si="9"/>
        <v>0.11800000000000001</v>
      </c>
      <c r="M51" s="83">
        <f t="shared" si="9"/>
        <v>0.32880000000000004</v>
      </c>
      <c r="N51" s="83">
        <f t="shared" si="9"/>
        <v>0.36</v>
      </c>
      <c r="O51" s="83">
        <f t="shared" si="9"/>
        <v>30.74</v>
      </c>
      <c r="P51" s="83">
        <f t="shared" si="9"/>
        <v>2.038</v>
      </c>
      <c r="Q51" s="189" t="s">
        <v>283</v>
      </c>
      <c r="R51" s="86">
        <f>R52+R53+R54+R55+R56</f>
        <v>424.15</v>
      </c>
      <c r="S51" s="86">
        <f>S52+S53+S54+S55+S56</f>
        <v>15.259400000000001</v>
      </c>
    </row>
    <row r="52" spans="2:19" ht="24" customHeight="1" thickBot="1">
      <c r="B52" s="46"/>
      <c r="C52" s="47"/>
      <c r="D52" s="219" t="s">
        <v>142</v>
      </c>
      <c r="E52" s="238">
        <v>68</v>
      </c>
      <c r="F52" s="238">
        <v>40</v>
      </c>
      <c r="G52" s="320"/>
      <c r="H52" s="66">
        <v>11.13</v>
      </c>
      <c r="I52" s="66">
        <v>0.63</v>
      </c>
      <c r="J52" s="66"/>
      <c r="K52" s="66">
        <v>50.4</v>
      </c>
      <c r="L52" s="66">
        <v>0.056</v>
      </c>
      <c r="M52" s="66">
        <v>0.105</v>
      </c>
      <c r="N52" s="66"/>
      <c r="O52" s="66"/>
      <c r="P52" s="66">
        <v>0.56</v>
      </c>
      <c r="Q52" s="39"/>
      <c r="R52" s="149">
        <v>146.3</v>
      </c>
      <c r="S52" s="97">
        <f>(E52*R52)/1000</f>
        <v>9.948400000000001</v>
      </c>
    </row>
    <row r="53" spans="2:19" ht="24" customHeight="1" thickBot="1">
      <c r="B53" s="46"/>
      <c r="C53" s="47"/>
      <c r="D53" s="219" t="s">
        <v>23</v>
      </c>
      <c r="E53" s="238">
        <v>10</v>
      </c>
      <c r="F53" s="238">
        <v>10</v>
      </c>
      <c r="G53" s="133"/>
      <c r="H53" s="66">
        <v>0.77</v>
      </c>
      <c r="I53" s="66">
        <v>0.3</v>
      </c>
      <c r="J53" s="66">
        <v>5</v>
      </c>
      <c r="K53" s="66">
        <v>26.2</v>
      </c>
      <c r="L53" s="66">
        <v>0.027</v>
      </c>
      <c r="M53" s="66">
        <v>0.003</v>
      </c>
      <c r="N53" s="66"/>
      <c r="O53" s="66">
        <v>2</v>
      </c>
      <c r="P53" s="66">
        <v>0.2</v>
      </c>
      <c r="Q53" s="39"/>
      <c r="R53" s="72">
        <v>111.6</v>
      </c>
      <c r="S53" s="97">
        <f>(E53*R53)/1000</f>
        <v>1.116</v>
      </c>
    </row>
    <row r="54" spans="2:19" ht="24" customHeight="1" thickBot="1">
      <c r="B54" s="46"/>
      <c r="C54" s="47"/>
      <c r="D54" s="219" t="s">
        <v>43</v>
      </c>
      <c r="E54" s="238">
        <v>0.5</v>
      </c>
      <c r="F54" s="238">
        <v>0.5</v>
      </c>
      <c r="G54" s="133"/>
      <c r="H54" s="66">
        <v>6.35</v>
      </c>
      <c r="I54" s="66">
        <v>5.75</v>
      </c>
      <c r="J54" s="66">
        <v>0.35</v>
      </c>
      <c r="K54" s="66">
        <v>78.5</v>
      </c>
      <c r="L54" s="66">
        <v>0.035</v>
      </c>
      <c r="M54" s="66">
        <v>0.22</v>
      </c>
      <c r="N54" s="66"/>
      <c r="O54" s="66">
        <v>27.5</v>
      </c>
      <c r="P54" s="66">
        <v>1.25</v>
      </c>
      <c r="Q54" s="39"/>
      <c r="R54" s="72">
        <v>6.25</v>
      </c>
      <c r="S54" s="97">
        <f>(E54*R54)</f>
        <v>3.125</v>
      </c>
    </row>
    <row r="55" spans="2:19" ht="24" customHeight="1" thickBot="1">
      <c r="B55" s="46"/>
      <c r="C55" s="47"/>
      <c r="D55" s="219" t="s">
        <v>28</v>
      </c>
      <c r="E55" s="238">
        <v>7</v>
      </c>
      <c r="F55" s="255">
        <f>E55</f>
        <v>7</v>
      </c>
      <c r="G55" s="10"/>
      <c r="H55" s="66"/>
      <c r="I55" s="66">
        <v>4.995</v>
      </c>
      <c r="J55" s="66"/>
      <c r="K55" s="66">
        <v>44.95</v>
      </c>
      <c r="L55" s="66"/>
      <c r="M55" s="66"/>
      <c r="N55" s="66"/>
      <c r="O55" s="66"/>
      <c r="P55" s="66"/>
      <c r="Q55" s="39"/>
      <c r="R55" s="72">
        <v>135</v>
      </c>
      <c r="S55" s="97">
        <f>(E55*R55)/1000</f>
        <v>0.945</v>
      </c>
    </row>
    <row r="56" spans="2:19" ht="24" customHeight="1" thickBot="1">
      <c r="B56" s="46"/>
      <c r="C56" s="47"/>
      <c r="D56" s="219" t="s">
        <v>67</v>
      </c>
      <c r="E56" s="238">
        <v>5</v>
      </c>
      <c r="F56" s="238">
        <v>4</v>
      </c>
      <c r="G56" s="133"/>
      <c r="H56" s="66">
        <v>0.056</v>
      </c>
      <c r="I56" s="66"/>
      <c r="J56" s="66">
        <v>0.364</v>
      </c>
      <c r="K56" s="66">
        <v>1.64</v>
      </c>
      <c r="L56" s="66"/>
      <c r="M56" s="66">
        <v>0.0008</v>
      </c>
      <c r="N56" s="66">
        <v>0.36</v>
      </c>
      <c r="O56" s="66">
        <v>1.24</v>
      </c>
      <c r="P56" s="66">
        <v>0.028</v>
      </c>
      <c r="Q56" s="39"/>
      <c r="R56" s="72">
        <v>25</v>
      </c>
      <c r="S56" s="97">
        <f>(E56*R56)/1000</f>
        <v>0.125</v>
      </c>
    </row>
    <row r="57" spans="2:19" ht="24" customHeight="1" thickBot="1">
      <c r="B57" s="7"/>
      <c r="C57" s="61"/>
      <c r="D57" s="220" t="s">
        <v>40</v>
      </c>
      <c r="E57" s="237">
        <v>20</v>
      </c>
      <c r="F57" s="237">
        <v>20</v>
      </c>
      <c r="G57" s="9">
        <v>20</v>
      </c>
      <c r="H57" s="53">
        <v>1.32</v>
      </c>
      <c r="I57" s="53">
        <v>0.24</v>
      </c>
      <c r="J57" s="53">
        <v>6.84</v>
      </c>
      <c r="K57" s="53">
        <v>36.2</v>
      </c>
      <c r="L57" s="53">
        <v>0.035</v>
      </c>
      <c r="M57" s="53">
        <v>0.015</v>
      </c>
      <c r="N57" s="53"/>
      <c r="O57" s="53">
        <v>7</v>
      </c>
      <c r="P57" s="53">
        <v>0.78</v>
      </c>
      <c r="Q57" s="176" t="s">
        <v>238</v>
      </c>
      <c r="R57" s="68">
        <v>60.23</v>
      </c>
      <c r="S57" s="152">
        <f>(E57*R57)/1000</f>
        <v>1.2046</v>
      </c>
    </row>
    <row r="58" spans="1:19" s="4" customFormat="1" ht="24" customHeight="1" thickBot="1">
      <c r="A58" s="99"/>
      <c r="B58" s="38"/>
      <c r="C58" s="8"/>
      <c r="D58" s="220" t="s">
        <v>366</v>
      </c>
      <c r="E58" s="237"/>
      <c r="F58" s="237"/>
      <c r="G58" s="9">
        <v>200</v>
      </c>
      <c r="H58" s="53">
        <f>H59+H60+H61</f>
        <v>2.8</v>
      </c>
      <c r="I58" s="53">
        <f aca="true" t="shared" si="10" ref="I58:P58">I59+I60+I61</f>
        <v>2.5</v>
      </c>
      <c r="J58" s="53">
        <f t="shared" si="10"/>
        <v>19.67</v>
      </c>
      <c r="K58" s="53">
        <f t="shared" si="10"/>
        <v>109.1</v>
      </c>
      <c r="L58" s="53">
        <f t="shared" si="10"/>
        <v>0.04</v>
      </c>
      <c r="M58" s="53">
        <f t="shared" si="10"/>
        <v>0.15</v>
      </c>
      <c r="N58" s="53">
        <f t="shared" si="10"/>
        <v>1.5</v>
      </c>
      <c r="O58" s="53">
        <f t="shared" si="10"/>
        <v>124.3</v>
      </c>
      <c r="P58" s="53">
        <f t="shared" si="10"/>
        <v>0.20450000000000002</v>
      </c>
      <c r="Q58" s="176" t="s">
        <v>266</v>
      </c>
      <c r="R58" s="68">
        <f>R59+R60+R61</f>
        <v>497</v>
      </c>
      <c r="S58" s="68">
        <f>S59+S60+S61</f>
        <v>1.355</v>
      </c>
    </row>
    <row r="59" spans="1:19" s="4" customFormat="1" ht="24" customHeight="1" thickBot="1">
      <c r="A59" s="99"/>
      <c r="B59" s="46"/>
      <c r="C59" s="95"/>
      <c r="D59" s="219" t="s">
        <v>97</v>
      </c>
      <c r="E59" s="238">
        <v>1</v>
      </c>
      <c r="F59" s="238">
        <v>1</v>
      </c>
      <c r="G59" s="133"/>
      <c r="H59" s="66"/>
      <c r="I59" s="66"/>
      <c r="J59" s="66"/>
      <c r="K59" s="66">
        <v>0.25</v>
      </c>
      <c r="L59" s="66"/>
      <c r="M59" s="66"/>
      <c r="N59" s="66"/>
      <c r="O59" s="66"/>
      <c r="P59" s="66"/>
      <c r="Q59" s="39"/>
      <c r="R59" s="72">
        <v>380</v>
      </c>
      <c r="S59" s="97">
        <f>(E59*R59)/1000</f>
        <v>0.38</v>
      </c>
    </row>
    <row r="60" spans="2:19" ht="24" customHeight="1" thickBot="1">
      <c r="B60" s="46"/>
      <c r="C60" s="47"/>
      <c r="D60" s="219" t="s">
        <v>21</v>
      </c>
      <c r="E60" s="238">
        <v>15</v>
      </c>
      <c r="F60" s="238">
        <v>15</v>
      </c>
      <c r="G60" s="133"/>
      <c r="H60" s="66"/>
      <c r="I60" s="66"/>
      <c r="J60" s="66">
        <v>14.97</v>
      </c>
      <c r="K60" s="66">
        <v>56.85</v>
      </c>
      <c r="L60" s="66"/>
      <c r="M60" s="66"/>
      <c r="N60" s="66"/>
      <c r="O60" s="66">
        <v>0.3</v>
      </c>
      <c r="P60" s="66">
        <v>0.0045</v>
      </c>
      <c r="Q60" s="39"/>
      <c r="R60" s="72">
        <v>65</v>
      </c>
      <c r="S60" s="97">
        <f>(E60*R60)/1000</f>
        <v>0.975</v>
      </c>
    </row>
    <row r="61" spans="2:19" ht="1.5" customHeight="1" hidden="1" thickBot="1">
      <c r="B61" s="46"/>
      <c r="C61" s="47"/>
      <c r="D61" s="15"/>
      <c r="E61" s="10"/>
      <c r="F61" s="10"/>
      <c r="G61" s="133"/>
      <c r="H61" s="66">
        <v>2.8</v>
      </c>
      <c r="I61" s="66">
        <v>2.5</v>
      </c>
      <c r="J61" s="66">
        <v>4.7</v>
      </c>
      <c r="K61" s="66">
        <v>52</v>
      </c>
      <c r="L61" s="66">
        <v>0.04</v>
      </c>
      <c r="M61" s="66">
        <v>0.15</v>
      </c>
      <c r="N61" s="66">
        <v>1.5</v>
      </c>
      <c r="O61" s="66">
        <v>124</v>
      </c>
      <c r="P61" s="66">
        <v>0.2</v>
      </c>
      <c r="Q61" s="39"/>
      <c r="R61" s="72">
        <v>52</v>
      </c>
      <c r="S61" s="97">
        <f>(E61*R61)/1000</f>
        <v>0</v>
      </c>
    </row>
    <row r="62" spans="2:19" ht="22.5" customHeight="1" thickBot="1">
      <c r="B62" s="26"/>
      <c r="C62" s="2"/>
      <c r="D62" s="2" t="s">
        <v>47</v>
      </c>
      <c r="E62" s="133"/>
      <c r="F62" s="133"/>
      <c r="G62" s="133"/>
      <c r="H62" s="67">
        <f aca="true" t="shared" si="11" ref="H62:P62">H58+H51+H48+H47+H43+H37+H24+H22+H18+H14+H9+H27+H57+H23</f>
        <v>69.411</v>
      </c>
      <c r="I62" s="67">
        <f t="shared" si="11"/>
        <v>70.789</v>
      </c>
      <c r="J62" s="67">
        <f t="shared" si="11"/>
        <v>175.93200000000002</v>
      </c>
      <c r="K62" s="67">
        <f t="shared" si="11"/>
        <v>1660.9599999999998</v>
      </c>
      <c r="L62" s="67">
        <f t="shared" si="11"/>
        <v>0.8550000000000001</v>
      </c>
      <c r="M62" s="67">
        <f t="shared" si="11"/>
        <v>1.3392000000000002</v>
      </c>
      <c r="N62" s="67">
        <f t="shared" si="11"/>
        <v>10.069999999999999</v>
      </c>
      <c r="O62" s="67">
        <f t="shared" si="11"/>
        <v>434.40999999999997</v>
      </c>
      <c r="P62" s="67">
        <f t="shared" si="11"/>
        <v>10.923499999999999</v>
      </c>
      <c r="Q62" s="177"/>
      <c r="R62" s="70">
        <f>R58+R51+R48+R47+R43+R37+R24+R22+R18+R14+R9+R27+R57+R23</f>
        <v>7295.31</v>
      </c>
      <c r="S62" s="70">
        <f>S58+S51+S48+S47+S43+S37+S24+S22+S18+S14+S9+S27+S57+S23</f>
        <v>99.9914</v>
      </c>
    </row>
    <row r="67" ht="15" thickBot="1"/>
    <row r="68" spans="2:19" ht="31.5" customHeight="1" thickBot="1">
      <c r="B68" s="328" t="s">
        <v>1</v>
      </c>
      <c r="C68" s="328" t="s">
        <v>55</v>
      </c>
      <c r="D68" s="328" t="s">
        <v>56</v>
      </c>
      <c r="E68" s="328" t="s">
        <v>2</v>
      </c>
      <c r="F68" s="328" t="s">
        <v>3</v>
      </c>
      <c r="G68" s="328" t="s">
        <v>51</v>
      </c>
      <c r="H68" s="337" t="s">
        <v>4</v>
      </c>
      <c r="I68" s="346"/>
      <c r="J68" s="347"/>
      <c r="K68" s="328" t="s">
        <v>98</v>
      </c>
      <c r="L68" s="337" t="s">
        <v>53</v>
      </c>
      <c r="M68" s="346"/>
      <c r="N68" s="347"/>
      <c r="O68" s="337" t="s">
        <v>99</v>
      </c>
      <c r="P68" s="347"/>
      <c r="Q68" s="333" t="s">
        <v>229</v>
      </c>
      <c r="R68" s="337" t="s">
        <v>5</v>
      </c>
      <c r="S68" s="354" t="s">
        <v>50</v>
      </c>
    </row>
    <row r="69" spans="2:19" ht="15" customHeight="1" thickBot="1">
      <c r="B69" s="331"/>
      <c r="C69" s="331"/>
      <c r="D69" s="331"/>
      <c r="E69" s="331"/>
      <c r="F69" s="331"/>
      <c r="G69" s="329"/>
      <c r="H69" s="348"/>
      <c r="I69" s="349"/>
      <c r="J69" s="350"/>
      <c r="K69" s="329"/>
      <c r="L69" s="348"/>
      <c r="M69" s="349"/>
      <c r="N69" s="350"/>
      <c r="O69" s="348"/>
      <c r="P69" s="350"/>
      <c r="Q69" s="334"/>
      <c r="R69" s="348"/>
      <c r="S69" s="354"/>
    </row>
    <row r="70" spans="2:19" ht="15" customHeight="1" thickBot="1">
      <c r="B70" s="331"/>
      <c r="C70" s="331"/>
      <c r="D70" s="331"/>
      <c r="E70" s="331"/>
      <c r="F70" s="331"/>
      <c r="G70" s="329"/>
      <c r="H70" s="348"/>
      <c r="I70" s="349"/>
      <c r="J70" s="350"/>
      <c r="K70" s="329"/>
      <c r="L70" s="348"/>
      <c r="M70" s="349"/>
      <c r="N70" s="350"/>
      <c r="O70" s="348"/>
      <c r="P70" s="350"/>
      <c r="Q70" s="334"/>
      <c r="R70" s="348"/>
      <c r="S70" s="354"/>
    </row>
    <row r="71" spans="2:19" ht="15" customHeight="1" thickBot="1">
      <c r="B71" s="331"/>
      <c r="C71" s="331"/>
      <c r="D71" s="331"/>
      <c r="E71" s="331"/>
      <c r="F71" s="331"/>
      <c r="G71" s="329"/>
      <c r="H71" s="348"/>
      <c r="I71" s="349"/>
      <c r="J71" s="350"/>
      <c r="K71" s="329"/>
      <c r="L71" s="348"/>
      <c r="M71" s="349"/>
      <c r="N71" s="350"/>
      <c r="O71" s="348"/>
      <c r="P71" s="350"/>
      <c r="Q71" s="334"/>
      <c r="R71" s="348"/>
      <c r="S71" s="354"/>
    </row>
    <row r="72" spans="2:19" ht="21.75" customHeight="1" thickBot="1">
      <c r="B72" s="332"/>
      <c r="C72" s="332"/>
      <c r="D72" s="332"/>
      <c r="E72" s="332"/>
      <c r="F72" s="332"/>
      <c r="G72" s="330"/>
      <c r="H72" s="351"/>
      <c r="I72" s="352"/>
      <c r="J72" s="353"/>
      <c r="K72" s="330"/>
      <c r="L72" s="351"/>
      <c r="M72" s="352"/>
      <c r="N72" s="353"/>
      <c r="O72" s="351"/>
      <c r="P72" s="353"/>
      <c r="Q72" s="335"/>
      <c r="R72" s="351"/>
      <c r="S72" s="354"/>
    </row>
    <row r="73" spans="2:19" ht="15.75" thickBot="1">
      <c r="B73" s="131"/>
      <c r="C73" s="133"/>
      <c r="D73" s="133"/>
      <c r="E73" s="133"/>
      <c r="F73" s="133"/>
      <c r="G73" s="133"/>
      <c r="H73" s="133" t="s">
        <v>6</v>
      </c>
      <c r="I73" s="133" t="s">
        <v>7</v>
      </c>
      <c r="J73" s="133" t="s">
        <v>8</v>
      </c>
      <c r="K73" s="133"/>
      <c r="L73" s="133" t="s">
        <v>9</v>
      </c>
      <c r="M73" s="133" t="s">
        <v>10</v>
      </c>
      <c r="N73" s="133" t="s">
        <v>11</v>
      </c>
      <c r="O73" s="133" t="s">
        <v>12</v>
      </c>
      <c r="P73" s="133" t="s">
        <v>13</v>
      </c>
      <c r="Q73" s="188"/>
      <c r="R73" s="132"/>
      <c r="S73" s="28"/>
    </row>
    <row r="74" spans="2:19" ht="23.25" customHeight="1" thickBot="1">
      <c r="B74" s="38"/>
      <c r="C74" s="5" t="s">
        <v>48</v>
      </c>
      <c r="D74" s="218" t="s">
        <v>119</v>
      </c>
      <c r="E74" s="250"/>
      <c r="F74" s="250"/>
      <c r="G74" s="49">
        <v>80</v>
      </c>
      <c r="H74" s="53">
        <f>H75+H76+H77+H78</f>
        <v>3.134</v>
      </c>
      <c r="I74" s="53">
        <f aca="true" t="shared" si="12" ref="I74:P74">I75+I76+I77+I78</f>
        <v>1.98</v>
      </c>
      <c r="J74" s="53">
        <f t="shared" si="12"/>
        <v>41.99</v>
      </c>
      <c r="K74" s="53">
        <f t="shared" si="12"/>
        <v>138.13500000000002</v>
      </c>
      <c r="L74" s="53">
        <f t="shared" si="12"/>
        <v>0.036000000000000004</v>
      </c>
      <c r="M74" s="53">
        <f t="shared" si="12"/>
        <v>0.019000000000000003</v>
      </c>
      <c r="N74" s="53">
        <f t="shared" si="12"/>
        <v>0</v>
      </c>
      <c r="O74" s="53">
        <f t="shared" si="12"/>
        <v>3.7</v>
      </c>
      <c r="P74" s="53">
        <f t="shared" si="12"/>
        <v>0.449</v>
      </c>
      <c r="Q74" s="176" t="s">
        <v>278</v>
      </c>
      <c r="R74" s="68">
        <f>R75+R76+R77+R78</f>
        <v>827</v>
      </c>
      <c r="S74" s="68">
        <f>S75+S76+S77+S78</f>
        <v>4.963</v>
      </c>
    </row>
    <row r="75" spans="2:19" ht="23.25" customHeight="1" thickBot="1">
      <c r="B75" s="46"/>
      <c r="C75" s="47"/>
      <c r="D75" s="219" t="s">
        <v>80</v>
      </c>
      <c r="E75" s="296">
        <v>28</v>
      </c>
      <c r="F75" s="238">
        <v>28</v>
      </c>
      <c r="G75" s="311"/>
      <c r="H75" s="88">
        <v>2.94</v>
      </c>
      <c r="I75" s="88">
        <v>0.42</v>
      </c>
      <c r="J75" s="88">
        <v>30</v>
      </c>
      <c r="K75" s="88">
        <v>92.4</v>
      </c>
      <c r="L75" s="88">
        <v>0.033</v>
      </c>
      <c r="M75" s="88">
        <v>0.017</v>
      </c>
      <c r="N75" s="88"/>
      <c r="O75" s="88">
        <v>3.36</v>
      </c>
      <c r="P75" s="88">
        <v>0.43</v>
      </c>
      <c r="Q75" s="187"/>
      <c r="R75" s="73">
        <v>99</v>
      </c>
      <c r="S75" s="97">
        <f>(E75*R75)/1000</f>
        <v>2.772</v>
      </c>
    </row>
    <row r="76" spans="2:19" ht="23.25" customHeight="1" thickBot="1">
      <c r="B76" s="46"/>
      <c r="C76" s="47"/>
      <c r="D76" s="219" t="s">
        <v>116</v>
      </c>
      <c r="E76" s="296">
        <v>5</v>
      </c>
      <c r="F76" s="238">
        <v>5</v>
      </c>
      <c r="G76" s="311"/>
      <c r="H76" s="88">
        <v>0.18</v>
      </c>
      <c r="I76" s="88"/>
      <c r="J76" s="88">
        <v>5</v>
      </c>
      <c r="K76" s="88">
        <v>12.605</v>
      </c>
      <c r="L76" s="88"/>
      <c r="M76" s="88"/>
      <c r="N76" s="88"/>
      <c r="O76" s="88"/>
      <c r="P76" s="88"/>
      <c r="Q76" s="187"/>
      <c r="R76" s="75">
        <v>180</v>
      </c>
      <c r="S76" s="97">
        <f>(E76*R76)/1000</f>
        <v>0.9</v>
      </c>
    </row>
    <row r="77" spans="2:19" ht="23.25" customHeight="1" thickBot="1">
      <c r="B77" s="46"/>
      <c r="C77" s="47"/>
      <c r="D77" s="219" t="s">
        <v>18</v>
      </c>
      <c r="E77" s="238">
        <v>5</v>
      </c>
      <c r="F77" s="238">
        <v>5</v>
      </c>
      <c r="G77" s="311"/>
      <c r="H77" s="67"/>
      <c r="I77" s="67"/>
      <c r="J77" s="66">
        <v>4.99</v>
      </c>
      <c r="K77" s="66">
        <v>18.95</v>
      </c>
      <c r="L77" s="66"/>
      <c r="M77" s="66"/>
      <c r="N77" s="66"/>
      <c r="O77" s="66">
        <v>0.1</v>
      </c>
      <c r="P77" s="66">
        <v>0.015</v>
      </c>
      <c r="Q77" s="187"/>
      <c r="R77" s="75">
        <v>65</v>
      </c>
      <c r="S77" s="97">
        <f>(E77*R77)/1000</f>
        <v>0.325</v>
      </c>
    </row>
    <row r="78" spans="2:19" ht="23.25" customHeight="1" thickBot="1">
      <c r="B78" s="46"/>
      <c r="C78" s="47"/>
      <c r="D78" s="219" t="s">
        <v>17</v>
      </c>
      <c r="E78" s="238">
        <v>2</v>
      </c>
      <c r="F78" s="238">
        <v>2</v>
      </c>
      <c r="G78" s="311"/>
      <c r="H78" s="66">
        <v>0.014</v>
      </c>
      <c r="I78" s="66">
        <v>1.56</v>
      </c>
      <c r="J78" s="66">
        <v>2</v>
      </c>
      <c r="K78" s="66">
        <v>14.18</v>
      </c>
      <c r="L78" s="66">
        <v>0.003</v>
      </c>
      <c r="M78" s="66">
        <v>0.002</v>
      </c>
      <c r="N78" s="66"/>
      <c r="O78" s="66">
        <v>0.24</v>
      </c>
      <c r="P78" s="66">
        <v>0.004</v>
      </c>
      <c r="Q78" s="187"/>
      <c r="R78" s="75">
        <v>483</v>
      </c>
      <c r="S78" s="97">
        <f>(E78*R78)/1000</f>
        <v>0.966</v>
      </c>
    </row>
    <row r="79" spans="2:19" ht="0.75" customHeight="1" hidden="1" thickBot="1">
      <c r="B79" s="38"/>
      <c r="C79" s="8"/>
      <c r="D79" s="60"/>
      <c r="E79" s="9"/>
      <c r="F79" s="9"/>
      <c r="G79" s="9"/>
      <c r="H79" s="53"/>
      <c r="I79" s="53"/>
      <c r="J79" s="53"/>
      <c r="K79" s="53"/>
      <c r="L79" s="53"/>
      <c r="M79" s="53"/>
      <c r="N79" s="53"/>
      <c r="O79" s="53"/>
      <c r="P79" s="53"/>
      <c r="Q79" s="176"/>
      <c r="R79" s="89"/>
      <c r="S79" s="98">
        <f>(E79*R79)/1000</f>
        <v>0</v>
      </c>
    </row>
    <row r="80" spans="2:19" ht="30" customHeight="1" thickBot="1">
      <c r="B80" s="26"/>
      <c r="C80" s="27"/>
      <c r="D80" s="2" t="s">
        <v>47</v>
      </c>
      <c r="E80" s="133"/>
      <c r="F80" s="133"/>
      <c r="G80" s="133"/>
      <c r="H80" s="70">
        <f aca="true" t="shared" si="13" ref="H80:P80">H74</f>
        <v>3.134</v>
      </c>
      <c r="I80" s="70">
        <f t="shared" si="13"/>
        <v>1.98</v>
      </c>
      <c r="J80" s="70">
        <f t="shared" si="13"/>
        <v>41.99</v>
      </c>
      <c r="K80" s="70">
        <f t="shared" si="13"/>
        <v>138.13500000000002</v>
      </c>
      <c r="L80" s="70">
        <f t="shared" si="13"/>
        <v>0.036000000000000004</v>
      </c>
      <c r="M80" s="70">
        <f t="shared" si="13"/>
        <v>0.019000000000000003</v>
      </c>
      <c r="N80" s="70">
        <f t="shared" si="13"/>
        <v>0</v>
      </c>
      <c r="O80" s="70">
        <f t="shared" si="13"/>
        <v>3.7</v>
      </c>
      <c r="P80" s="70">
        <f t="shared" si="13"/>
        <v>0.449</v>
      </c>
      <c r="Q80" s="70"/>
      <c r="R80" s="70">
        <f>R74</f>
        <v>827</v>
      </c>
      <c r="S80" s="70">
        <f>S74</f>
        <v>4.963</v>
      </c>
    </row>
    <row r="81" spans="18:19" ht="14.25">
      <c r="R81" s="100"/>
      <c r="S81" s="101"/>
    </row>
    <row r="82" ht="14.25">
      <c r="S82" s="139"/>
    </row>
    <row r="83" spans="18:19" ht="17.25">
      <c r="R83" s="166" t="s">
        <v>228</v>
      </c>
      <c r="S83" s="167">
        <f>S80+S62</f>
        <v>104.95439999999999</v>
      </c>
    </row>
  </sheetData>
  <sheetProtection/>
  <mergeCells count="27">
    <mergeCell ref="S3:S7"/>
    <mergeCell ref="B68:B72"/>
    <mergeCell ref="C68:C72"/>
    <mergeCell ref="D68:D72"/>
    <mergeCell ref="E68:E72"/>
    <mergeCell ref="F68:F72"/>
    <mergeCell ref="G68:G72"/>
    <mergeCell ref="H68:J72"/>
    <mergeCell ref="K68:K72"/>
    <mergeCell ref="L68:N72"/>
    <mergeCell ref="O68:P72"/>
    <mergeCell ref="R68:R72"/>
    <mergeCell ref="S68:S72"/>
    <mergeCell ref="Q3:Q7"/>
    <mergeCell ref="Q68:Q72"/>
    <mergeCell ref="B1:R1"/>
    <mergeCell ref="B3:B7"/>
    <mergeCell ref="C3:C7"/>
    <mergeCell ref="D3:D7"/>
    <mergeCell ref="E3:E7"/>
    <mergeCell ref="R3:R7"/>
    <mergeCell ref="F3:F7"/>
    <mergeCell ref="G3:G7"/>
    <mergeCell ref="H3:J7"/>
    <mergeCell ref="K3:K7"/>
    <mergeCell ref="L3:N7"/>
    <mergeCell ref="O3:P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5" r:id="rId1"/>
  <rowBreaks count="1" manualBreakCount="1">
    <brk id="39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76"/>
  <sheetViews>
    <sheetView view="pageBreakPreview" zoomScale="80" zoomScaleSheetLayoutView="80" zoomScalePageLayoutView="0" workbookViewId="0" topLeftCell="A1">
      <selection activeCell="G48" sqref="G48"/>
    </sheetView>
  </sheetViews>
  <sheetFormatPr defaultColWidth="9.140625" defaultRowHeight="15"/>
  <cols>
    <col min="1" max="1" width="4.57421875" style="99" customWidth="1"/>
    <col min="2" max="2" width="7.8515625" style="99" customWidth="1"/>
    <col min="3" max="3" width="22.8515625" style="99" bestFit="1" customWidth="1"/>
    <col min="4" max="4" width="40.28125" style="99" bestFit="1" customWidth="1"/>
    <col min="5" max="5" width="10.28125" style="99" bestFit="1" customWidth="1"/>
    <col min="6" max="6" width="9.28125" style="99" bestFit="1" customWidth="1"/>
    <col min="7" max="7" width="15.8515625" style="99" bestFit="1" customWidth="1"/>
    <col min="8" max="8" width="13.7109375" style="99" bestFit="1" customWidth="1"/>
    <col min="9" max="9" width="8.00390625" style="99" bestFit="1" customWidth="1"/>
    <col min="10" max="10" width="9.28125" style="99" bestFit="1" customWidth="1"/>
    <col min="11" max="11" width="18.140625" style="99" bestFit="1" customWidth="1"/>
    <col min="12" max="13" width="6.7109375" style="99" bestFit="1" customWidth="1"/>
    <col min="14" max="14" width="8.00390625" style="99" bestFit="1" customWidth="1"/>
    <col min="15" max="15" width="9.28125" style="99" bestFit="1" customWidth="1"/>
    <col min="16" max="16" width="8.28125" style="99" customWidth="1"/>
    <col min="17" max="17" width="9.140625" style="170" bestFit="1" customWidth="1"/>
    <col min="18" max="18" width="12.28125" style="99" bestFit="1" customWidth="1"/>
    <col min="19" max="19" width="11.00390625" style="99" bestFit="1" customWidth="1"/>
  </cols>
  <sheetData>
    <row r="1" spans="2:18" ht="24">
      <c r="B1" s="336" t="s">
        <v>120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</row>
    <row r="2" ht="15" thickBot="1"/>
    <row r="3" spans="2:19" ht="31.5" customHeight="1" thickBot="1">
      <c r="B3" s="328" t="s">
        <v>1</v>
      </c>
      <c r="C3" s="328" t="s">
        <v>55</v>
      </c>
      <c r="D3" s="328" t="s">
        <v>56</v>
      </c>
      <c r="E3" s="328" t="s">
        <v>2</v>
      </c>
      <c r="F3" s="328" t="s">
        <v>3</v>
      </c>
      <c r="G3" s="328" t="s">
        <v>51</v>
      </c>
      <c r="H3" s="337" t="s">
        <v>52</v>
      </c>
      <c r="I3" s="343"/>
      <c r="J3" s="338"/>
      <c r="K3" s="328" t="s">
        <v>98</v>
      </c>
      <c r="L3" s="337" t="s">
        <v>53</v>
      </c>
      <c r="M3" s="343"/>
      <c r="N3" s="338"/>
      <c r="O3" s="337" t="s">
        <v>99</v>
      </c>
      <c r="P3" s="338"/>
      <c r="Q3" s="333" t="s">
        <v>229</v>
      </c>
      <c r="R3" s="337" t="s">
        <v>5</v>
      </c>
      <c r="S3" s="354" t="s">
        <v>50</v>
      </c>
    </row>
    <row r="4" spans="2:19" ht="15" thickBot="1">
      <c r="B4" s="329"/>
      <c r="C4" s="329"/>
      <c r="D4" s="329"/>
      <c r="E4" s="329"/>
      <c r="F4" s="329"/>
      <c r="G4" s="329"/>
      <c r="H4" s="339"/>
      <c r="I4" s="344"/>
      <c r="J4" s="340"/>
      <c r="K4" s="329"/>
      <c r="L4" s="339"/>
      <c r="M4" s="344"/>
      <c r="N4" s="340"/>
      <c r="O4" s="339"/>
      <c r="P4" s="340"/>
      <c r="Q4" s="334"/>
      <c r="R4" s="339"/>
      <c r="S4" s="354"/>
    </row>
    <row r="5" spans="2:19" ht="15" thickBot="1">
      <c r="B5" s="329"/>
      <c r="C5" s="329"/>
      <c r="D5" s="329"/>
      <c r="E5" s="329"/>
      <c r="F5" s="329"/>
      <c r="G5" s="329"/>
      <c r="H5" s="339"/>
      <c r="I5" s="344"/>
      <c r="J5" s="340"/>
      <c r="K5" s="329"/>
      <c r="L5" s="339"/>
      <c r="M5" s="344"/>
      <c r="N5" s="340"/>
      <c r="O5" s="339"/>
      <c r="P5" s="340"/>
      <c r="Q5" s="334"/>
      <c r="R5" s="339"/>
      <c r="S5" s="354"/>
    </row>
    <row r="6" spans="2:19" ht="15" thickBot="1">
      <c r="B6" s="329"/>
      <c r="C6" s="329"/>
      <c r="D6" s="329"/>
      <c r="E6" s="329"/>
      <c r="F6" s="329"/>
      <c r="G6" s="329"/>
      <c r="H6" s="339"/>
      <c r="I6" s="344"/>
      <c r="J6" s="340"/>
      <c r="K6" s="329"/>
      <c r="L6" s="339"/>
      <c r="M6" s="344"/>
      <c r="N6" s="340"/>
      <c r="O6" s="339"/>
      <c r="P6" s="340"/>
      <c r="Q6" s="334"/>
      <c r="R6" s="339"/>
      <c r="S6" s="354"/>
    </row>
    <row r="7" spans="2:19" ht="15" thickBot="1">
      <c r="B7" s="330"/>
      <c r="C7" s="330"/>
      <c r="D7" s="330"/>
      <c r="E7" s="330"/>
      <c r="F7" s="330"/>
      <c r="G7" s="330"/>
      <c r="H7" s="341"/>
      <c r="I7" s="345"/>
      <c r="J7" s="342"/>
      <c r="K7" s="330"/>
      <c r="L7" s="341"/>
      <c r="M7" s="345"/>
      <c r="N7" s="342"/>
      <c r="O7" s="341"/>
      <c r="P7" s="342"/>
      <c r="Q7" s="335"/>
      <c r="R7" s="341"/>
      <c r="S7" s="354"/>
    </row>
    <row r="8" spans="2:19" ht="15.75" thickBot="1">
      <c r="B8" s="131"/>
      <c r="C8" s="133"/>
      <c r="D8" s="133"/>
      <c r="E8" s="133"/>
      <c r="F8" s="133"/>
      <c r="G8" s="133"/>
      <c r="H8" s="133" t="s">
        <v>6</v>
      </c>
      <c r="I8" s="133" t="s">
        <v>7</v>
      </c>
      <c r="J8" s="133" t="s">
        <v>8</v>
      </c>
      <c r="K8" s="133"/>
      <c r="L8" s="133" t="s">
        <v>9</v>
      </c>
      <c r="M8" s="133" t="s">
        <v>10</v>
      </c>
      <c r="N8" s="133" t="s">
        <v>11</v>
      </c>
      <c r="O8" s="133" t="s">
        <v>12</v>
      </c>
      <c r="P8" s="133" t="s">
        <v>13</v>
      </c>
      <c r="Q8" s="188"/>
      <c r="R8" s="132"/>
      <c r="S8" s="96"/>
    </row>
    <row r="9" spans="1:19" s="29" customFormat="1" ht="22.5" customHeight="1" thickBot="1">
      <c r="A9" s="102"/>
      <c r="B9" s="38"/>
      <c r="C9" s="5" t="s">
        <v>14</v>
      </c>
      <c r="D9" s="225" t="s">
        <v>272</v>
      </c>
      <c r="E9" s="250"/>
      <c r="F9" s="250"/>
      <c r="G9" s="49">
        <v>100</v>
      </c>
      <c r="H9" s="83">
        <f>H10+H11+H12</f>
        <v>5.075</v>
      </c>
      <c r="I9" s="83">
        <f aca="true" t="shared" si="0" ref="I9:P9">I10+I11+I12</f>
        <v>5.22</v>
      </c>
      <c r="J9" s="83">
        <f t="shared" si="0"/>
        <v>29.89</v>
      </c>
      <c r="K9" s="83">
        <f t="shared" si="0"/>
        <v>188.39999999999998</v>
      </c>
      <c r="L9" s="83">
        <f t="shared" si="0"/>
        <v>0.1825</v>
      </c>
      <c r="M9" s="83">
        <f t="shared" si="0"/>
        <v>0.08600000000000001</v>
      </c>
      <c r="N9" s="83">
        <f t="shared" si="0"/>
        <v>0</v>
      </c>
      <c r="O9" s="83">
        <f t="shared" si="0"/>
        <v>8.7</v>
      </c>
      <c r="P9" s="83">
        <f t="shared" si="0"/>
        <v>2.685</v>
      </c>
      <c r="Q9" s="189">
        <v>99</v>
      </c>
      <c r="R9" s="86">
        <f>R10+R11+R12</f>
        <v>627</v>
      </c>
      <c r="S9" s="86">
        <f>S10+S11+S12</f>
        <v>5.9</v>
      </c>
    </row>
    <row r="10" spans="2:19" ht="26.25" customHeight="1" thickBot="1">
      <c r="B10" s="1"/>
      <c r="C10" s="3"/>
      <c r="D10" s="223" t="s">
        <v>95</v>
      </c>
      <c r="E10" s="238">
        <v>40</v>
      </c>
      <c r="F10" s="238">
        <v>40</v>
      </c>
      <c r="G10" s="133"/>
      <c r="H10" s="66">
        <v>5.04</v>
      </c>
      <c r="I10" s="66">
        <v>1.32</v>
      </c>
      <c r="J10" s="66">
        <v>24.84</v>
      </c>
      <c r="K10" s="66">
        <v>134</v>
      </c>
      <c r="L10" s="66">
        <v>0.175</v>
      </c>
      <c r="M10" s="66">
        <v>0.08</v>
      </c>
      <c r="N10" s="66"/>
      <c r="O10" s="66">
        <v>8</v>
      </c>
      <c r="P10" s="66">
        <v>2.66</v>
      </c>
      <c r="Q10" s="39"/>
      <c r="R10" s="72">
        <v>79</v>
      </c>
      <c r="S10" s="97">
        <f>(E10*R10)/1000</f>
        <v>3.16</v>
      </c>
    </row>
    <row r="11" spans="2:19" ht="26.25" customHeight="1" thickBot="1">
      <c r="B11" s="46"/>
      <c r="C11" s="47"/>
      <c r="D11" s="223" t="s">
        <v>18</v>
      </c>
      <c r="E11" s="238">
        <v>5</v>
      </c>
      <c r="F11" s="238">
        <v>5</v>
      </c>
      <c r="G11" s="133"/>
      <c r="H11" s="66"/>
      <c r="I11" s="66"/>
      <c r="J11" s="66">
        <v>5</v>
      </c>
      <c r="K11" s="66">
        <v>18.95</v>
      </c>
      <c r="L11" s="66"/>
      <c r="M11" s="66"/>
      <c r="N11" s="66"/>
      <c r="O11" s="66">
        <v>0.1</v>
      </c>
      <c r="P11" s="66">
        <v>0.015</v>
      </c>
      <c r="Q11" s="39"/>
      <c r="R11" s="72">
        <v>65</v>
      </c>
      <c r="S11" s="97">
        <f aca="true" t="shared" si="1" ref="S11:S55">(E11*R11)/1000</f>
        <v>0.325</v>
      </c>
    </row>
    <row r="12" spans="2:19" ht="26.25" customHeight="1" thickBot="1">
      <c r="B12" s="46"/>
      <c r="C12" s="47"/>
      <c r="D12" s="223" t="s">
        <v>17</v>
      </c>
      <c r="E12" s="238">
        <v>5</v>
      </c>
      <c r="F12" s="238">
        <f>E12</f>
        <v>5</v>
      </c>
      <c r="G12" s="292"/>
      <c r="H12" s="66">
        <v>0.035</v>
      </c>
      <c r="I12" s="66">
        <v>3.9</v>
      </c>
      <c r="J12" s="66">
        <v>0.05</v>
      </c>
      <c r="K12" s="66">
        <v>35.45</v>
      </c>
      <c r="L12" s="66">
        <v>0.0075</v>
      </c>
      <c r="M12" s="66">
        <v>0.006</v>
      </c>
      <c r="N12" s="66"/>
      <c r="O12" s="66">
        <v>0.6</v>
      </c>
      <c r="P12" s="66">
        <v>0.01</v>
      </c>
      <c r="Q12" s="39"/>
      <c r="R12" s="72">
        <v>483</v>
      </c>
      <c r="S12" s="97">
        <f t="shared" si="1"/>
        <v>2.415</v>
      </c>
    </row>
    <row r="13" spans="1:19" s="4" customFormat="1" ht="26.25" customHeight="1" thickBot="1">
      <c r="A13" s="99"/>
      <c r="B13" s="38"/>
      <c r="C13" s="8"/>
      <c r="D13" s="222" t="s">
        <v>201</v>
      </c>
      <c r="E13" s="237"/>
      <c r="F13" s="237"/>
      <c r="G13" s="9">
        <v>200</v>
      </c>
      <c r="H13" s="53">
        <f>H14+H16+H15</f>
        <v>0.962</v>
      </c>
      <c r="I13" s="53">
        <f aca="true" t="shared" si="2" ref="I13:P13">I14+I16+I15</f>
        <v>1.025</v>
      </c>
      <c r="J13" s="53">
        <f t="shared" si="2"/>
        <v>15.86</v>
      </c>
      <c r="K13" s="53">
        <f t="shared" si="2"/>
        <v>130.55</v>
      </c>
      <c r="L13" s="53">
        <f t="shared" si="2"/>
        <v>0.007</v>
      </c>
      <c r="M13" s="53">
        <f t="shared" si="2"/>
        <v>0.101</v>
      </c>
      <c r="N13" s="53">
        <f t="shared" si="2"/>
        <v>0</v>
      </c>
      <c r="O13" s="53">
        <f t="shared" si="2"/>
        <v>7.85</v>
      </c>
      <c r="P13" s="53">
        <f t="shared" si="2"/>
        <v>0.19899999999999998</v>
      </c>
      <c r="Q13" s="176">
        <v>12</v>
      </c>
      <c r="R13" s="68">
        <f>R14+R16+R15</f>
        <v>595</v>
      </c>
      <c r="S13" s="68">
        <f>S14+S16+S15</f>
        <v>8.72</v>
      </c>
    </row>
    <row r="14" spans="2:19" ht="26.25" customHeight="1" thickBot="1">
      <c r="B14" s="46"/>
      <c r="C14" s="47"/>
      <c r="D14" s="223" t="s">
        <v>19</v>
      </c>
      <c r="E14" s="238">
        <v>1</v>
      </c>
      <c r="F14" s="238">
        <v>1</v>
      </c>
      <c r="G14" s="10"/>
      <c r="H14" s="66">
        <v>0.242</v>
      </c>
      <c r="I14" s="66">
        <v>0.175</v>
      </c>
      <c r="J14" s="66">
        <v>0.28</v>
      </c>
      <c r="K14" s="66">
        <v>3.73</v>
      </c>
      <c r="L14" s="66">
        <v>0.001</v>
      </c>
      <c r="M14" s="66">
        <v>0.003</v>
      </c>
      <c r="N14" s="66"/>
      <c r="O14" s="66">
        <v>0.55</v>
      </c>
      <c r="P14" s="66">
        <v>0.148</v>
      </c>
      <c r="Q14" s="39"/>
      <c r="R14" s="72">
        <v>270</v>
      </c>
      <c r="S14" s="97">
        <f t="shared" si="1"/>
        <v>0.27</v>
      </c>
    </row>
    <row r="15" spans="2:19" ht="26.25" customHeight="1" thickBot="1">
      <c r="B15" s="46"/>
      <c r="C15" s="47"/>
      <c r="D15" s="223" t="s">
        <v>20</v>
      </c>
      <c r="E15" s="238">
        <v>30</v>
      </c>
      <c r="F15" s="296">
        <v>30</v>
      </c>
      <c r="G15" s="320"/>
      <c r="H15" s="66">
        <v>0.72</v>
      </c>
      <c r="I15" s="66">
        <v>0.85</v>
      </c>
      <c r="J15" s="66">
        <v>5.6</v>
      </c>
      <c r="K15" s="66">
        <v>88.92</v>
      </c>
      <c r="L15" s="66">
        <v>0.006</v>
      </c>
      <c r="M15" s="66">
        <v>0.098</v>
      </c>
      <c r="N15" s="66"/>
      <c r="O15" s="66">
        <v>7.1</v>
      </c>
      <c r="P15" s="66">
        <v>0.021</v>
      </c>
      <c r="Q15" s="39"/>
      <c r="R15" s="72">
        <v>260</v>
      </c>
      <c r="S15" s="97">
        <f t="shared" si="1"/>
        <v>7.8</v>
      </c>
    </row>
    <row r="16" spans="2:19" ht="26.25" customHeight="1" thickBot="1">
      <c r="B16" s="46"/>
      <c r="C16" s="47"/>
      <c r="D16" s="223" t="s">
        <v>21</v>
      </c>
      <c r="E16" s="238">
        <v>10</v>
      </c>
      <c r="F16" s="238">
        <v>10</v>
      </c>
      <c r="G16" s="133"/>
      <c r="H16" s="66"/>
      <c r="I16" s="66"/>
      <c r="J16" s="66">
        <v>9.98</v>
      </c>
      <c r="K16" s="66">
        <v>37.9</v>
      </c>
      <c r="L16" s="66"/>
      <c r="M16" s="66"/>
      <c r="N16" s="66"/>
      <c r="O16" s="66">
        <v>0.2</v>
      </c>
      <c r="P16" s="66">
        <v>0.03</v>
      </c>
      <c r="Q16" s="39"/>
      <c r="R16" s="72">
        <v>65</v>
      </c>
      <c r="S16" s="97">
        <f t="shared" si="1"/>
        <v>0.65</v>
      </c>
    </row>
    <row r="17" spans="2:19" ht="26.25" customHeight="1" thickBot="1">
      <c r="B17" s="38"/>
      <c r="C17" s="61"/>
      <c r="D17" s="222" t="s">
        <v>212</v>
      </c>
      <c r="E17" s="237"/>
      <c r="F17" s="237"/>
      <c r="G17" s="9">
        <v>37</v>
      </c>
      <c r="H17" s="53">
        <f>H18+H19</f>
        <v>2.394</v>
      </c>
      <c r="I17" s="53">
        <f aca="true" t="shared" si="3" ref="I17:P17">I18+I19</f>
        <v>5.24</v>
      </c>
      <c r="J17" s="53">
        <f t="shared" si="3"/>
        <v>16.31</v>
      </c>
      <c r="K17" s="53">
        <f t="shared" si="3"/>
        <v>123.67999999999999</v>
      </c>
      <c r="L17" s="53">
        <f t="shared" si="3"/>
        <v>0.0915</v>
      </c>
      <c r="M17" s="53">
        <f t="shared" si="3"/>
        <v>0.0174</v>
      </c>
      <c r="N17" s="53">
        <f t="shared" si="3"/>
        <v>0</v>
      </c>
      <c r="O17" s="53">
        <f t="shared" si="3"/>
        <v>6.84</v>
      </c>
      <c r="P17" s="53">
        <f t="shared" si="3"/>
        <v>0.604</v>
      </c>
      <c r="Q17" s="176">
        <v>44</v>
      </c>
      <c r="R17" s="68">
        <f>R18+R19</f>
        <v>1211.61</v>
      </c>
      <c r="S17" s="68">
        <f>S18+S19</f>
        <v>11.048300000000001</v>
      </c>
    </row>
    <row r="18" spans="1:19" s="4" customFormat="1" ht="26.25" customHeight="1" thickBot="1">
      <c r="A18" s="99"/>
      <c r="B18" s="65"/>
      <c r="C18" s="45"/>
      <c r="D18" s="223" t="s">
        <v>23</v>
      </c>
      <c r="E18" s="238">
        <v>30</v>
      </c>
      <c r="F18" s="238">
        <v>30</v>
      </c>
      <c r="G18" s="10"/>
      <c r="H18" s="66">
        <v>2.31</v>
      </c>
      <c r="I18" s="66">
        <v>0.9</v>
      </c>
      <c r="J18" s="66">
        <v>14.94</v>
      </c>
      <c r="K18" s="66">
        <v>78.6</v>
      </c>
      <c r="L18" s="66">
        <v>0.081</v>
      </c>
      <c r="M18" s="66">
        <v>0.009</v>
      </c>
      <c r="N18" s="66"/>
      <c r="O18" s="66">
        <v>6</v>
      </c>
      <c r="P18" s="66">
        <v>0.59</v>
      </c>
      <c r="Q18" s="39"/>
      <c r="R18" s="72">
        <v>111.61</v>
      </c>
      <c r="S18" s="97">
        <f t="shared" si="1"/>
        <v>3.3483</v>
      </c>
    </row>
    <row r="19" spans="2:19" ht="26.25" customHeight="1" thickBot="1">
      <c r="B19" s="46"/>
      <c r="C19" s="47"/>
      <c r="D19" s="219" t="s">
        <v>168</v>
      </c>
      <c r="E19" s="238">
        <v>7</v>
      </c>
      <c r="F19" s="238">
        <v>7</v>
      </c>
      <c r="G19" s="10"/>
      <c r="H19" s="66">
        <v>0.084</v>
      </c>
      <c r="I19" s="66">
        <v>4.34</v>
      </c>
      <c r="J19" s="66">
        <v>1.37</v>
      </c>
      <c r="K19" s="66">
        <v>45.08</v>
      </c>
      <c r="L19" s="66">
        <v>0.0105</v>
      </c>
      <c r="M19" s="66">
        <v>0.0084</v>
      </c>
      <c r="N19" s="66"/>
      <c r="O19" s="66">
        <v>0.84</v>
      </c>
      <c r="P19" s="66">
        <v>0.014</v>
      </c>
      <c r="Q19" s="39"/>
      <c r="R19" s="72">
        <v>1100</v>
      </c>
      <c r="S19" s="97">
        <f t="shared" si="1"/>
        <v>7.7</v>
      </c>
    </row>
    <row r="20" spans="1:19" s="4" customFormat="1" ht="26.25" customHeight="1" thickBot="1">
      <c r="A20" s="99"/>
      <c r="B20" s="38"/>
      <c r="C20" s="5" t="s">
        <v>24</v>
      </c>
      <c r="D20" s="225" t="s">
        <v>25</v>
      </c>
      <c r="E20" s="250">
        <v>150</v>
      </c>
      <c r="F20" s="250">
        <v>150</v>
      </c>
      <c r="G20" s="49">
        <v>150</v>
      </c>
      <c r="H20" s="83">
        <v>0.5</v>
      </c>
      <c r="I20" s="83"/>
      <c r="J20" s="83">
        <v>9.1</v>
      </c>
      <c r="K20" s="83">
        <v>57</v>
      </c>
      <c r="L20" s="83"/>
      <c r="M20" s="83"/>
      <c r="N20" s="83">
        <v>0.9</v>
      </c>
      <c r="O20" s="83">
        <v>0.7</v>
      </c>
      <c r="P20" s="83">
        <v>7.8</v>
      </c>
      <c r="Q20" s="189" t="s">
        <v>298</v>
      </c>
      <c r="R20" s="86">
        <v>65</v>
      </c>
      <c r="S20" s="98">
        <f t="shared" si="1"/>
        <v>9.75</v>
      </c>
    </row>
    <row r="21" spans="1:19" s="4" customFormat="1" ht="26.25" customHeight="1" thickBot="1">
      <c r="A21" s="99"/>
      <c r="B21" s="38"/>
      <c r="C21" s="5" t="s">
        <v>26</v>
      </c>
      <c r="D21" s="225" t="s">
        <v>280</v>
      </c>
      <c r="E21" s="250"/>
      <c r="F21" s="250"/>
      <c r="G21" s="49">
        <v>39</v>
      </c>
      <c r="H21" s="53">
        <f>H22+H23</f>
        <v>0.416</v>
      </c>
      <c r="I21" s="53">
        <f aca="true" t="shared" si="4" ref="I21:P21">I22+I23</f>
        <v>5.027</v>
      </c>
      <c r="J21" s="53">
        <f t="shared" si="4"/>
        <v>2.67</v>
      </c>
      <c r="K21" s="53">
        <f t="shared" si="4"/>
        <v>55.830000000000005</v>
      </c>
      <c r="L21" s="53">
        <f t="shared" si="4"/>
        <v>0.02</v>
      </c>
      <c r="M21" s="53">
        <f t="shared" si="4"/>
        <v>0.02</v>
      </c>
      <c r="N21" s="53">
        <f t="shared" si="4"/>
        <v>1.28</v>
      </c>
      <c r="O21" s="53">
        <f t="shared" si="4"/>
        <v>16.3</v>
      </c>
      <c r="P21" s="53">
        <f t="shared" si="4"/>
        <v>0.22</v>
      </c>
      <c r="Q21" s="189" t="s">
        <v>260</v>
      </c>
      <c r="R21" s="86">
        <f>R22+R23</f>
        <v>164</v>
      </c>
      <c r="S21" s="68">
        <f>SUM(S22:S23)</f>
        <v>2.105</v>
      </c>
    </row>
    <row r="22" spans="1:19" s="4" customFormat="1" ht="26.25" customHeight="1" thickBot="1">
      <c r="A22" s="99"/>
      <c r="B22" s="209"/>
      <c r="C22" s="210"/>
      <c r="D22" s="230" t="s">
        <v>202</v>
      </c>
      <c r="E22" s="238">
        <v>7</v>
      </c>
      <c r="F22" s="255">
        <f>E22</f>
        <v>7</v>
      </c>
      <c r="G22" s="10"/>
      <c r="H22" s="66"/>
      <c r="I22" s="66">
        <v>4.995</v>
      </c>
      <c r="J22" s="66"/>
      <c r="K22" s="66">
        <v>44.95</v>
      </c>
      <c r="L22" s="66"/>
      <c r="M22" s="66"/>
      <c r="N22" s="66"/>
      <c r="O22" s="66"/>
      <c r="P22" s="66"/>
      <c r="Q22" s="187"/>
      <c r="R22" s="149">
        <v>135</v>
      </c>
      <c r="S22" s="97">
        <f t="shared" si="1"/>
        <v>0.945</v>
      </c>
    </row>
    <row r="23" spans="1:19" s="4" customFormat="1" ht="26.25" customHeight="1" thickBot="1">
      <c r="A23" s="99"/>
      <c r="B23" s="209"/>
      <c r="C23" s="210"/>
      <c r="D23" s="230" t="s">
        <v>65</v>
      </c>
      <c r="E23" s="245">
        <v>40</v>
      </c>
      <c r="F23" s="245">
        <v>32</v>
      </c>
      <c r="G23" s="153"/>
      <c r="H23" s="66">
        <v>0.416</v>
      </c>
      <c r="I23" s="66">
        <v>0.032</v>
      </c>
      <c r="J23" s="66">
        <v>2.67</v>
      </c>
      <c r="K23" s="66">
        <v>10.88</v>
      </c>
      <c r="L23" s="66">
        <v>0.02</v>
      </c>
      <c r="M23" s="66">
        <v>0.02</v>
      </c>
      <c r="N23" s="66">
        <v>1.28</v>
      </c>
      <c r="O23" s="66">
        <v>16.3</v>
      </c>
      <c r="P23" s="66">
        <v>0.22</v>
      </c>
      <c r="Q23" s="187"/>
      <c r="R23" s="149">
        <v>29</v>
      </c>
      <c r="S23" s="97">
        <f t="shared" si="1"/>
        <v>1.16</v>
      </c>
    </row>
    <row r="24" spans="1:19" s="4" customFormat="1" ht="42.75" customHeight="1" thickBot="1">
      <c r="A24" s="99"/>
      <c r="B24" s="38"/>
      <c r="C24" s="5"/>
      <c r="D24" s="225" t="s">
        <v>121</v>
      </c>
      <c r="E24" s="250"/>
      <c r="F24" s="250"/>
      <c r="G24" s="49">
        <v>250</v>
      </c>
      <c r="H24" s="83">
        <f>H25+H26+H27+H28+H29+H30+H31</f>
        <v>12.731</v>
      </c>
      <c r="I24" s="83">
        <f aca="true" t="shared" si="5" ref="I24:P24">I25+I26+I27+I28+I29+I30+I31</f>
        <v>14.347999999999999</v>
      </c>
      <c r="J24" s="83">
        <f t="shared" si="5"/>
        <v>15.434000000000001</v>
      </c>
      <c r="K24" s="83">
        <f t="shared" si="5"/>
        <v>241.79000000000002</v>
      </c>
      <c r="L24" s="83">
        <f t="shared" si="5"/>
        <v>0.13890000000000002</v>
      </c>
      <c r="M24" s="83">
        <f t="shared" si="5"/>
        <v>0.30260000000000004</v>
      </c>
      <c r="N24" s="83">
        <f t="shared" si="5"/>
        <v>0.52</v>
      </c>
      <c r="O24" s="83">
        <f t="shared" si="5"/>
        <v>41.46</v>
      </c>
      <c r="P24" s="83">
        <f t="shared" si="5"/>
        <v>2.198</v>
      </c>
      <c r="Q24" s="189" t="s">
        <v>263</v>
      </c>
      <c r="R24" s="86">
        <f>R25+R26+R27+R28+R29+R30+R31</f>
        <v>776.05</v>
      </c>
      <c r="S24" s="86">
        <f>S25+S26+S27+S28+S29+S30+S31</f>
        <v>11.8452</v>
      </c>
    </row>
    <row r="25" spans="2:19" ht="23.25" customHeight="1" thickBot="1">
      <c r="B25" s="46"/>
      <c r="C25" s="47"/>
      <c r="D25" s="223" t="s">
        <v>87</v>
      </c>
      <c r="E25" s="296">
        <v>24</v>
      </c>
      <c r="F25" s="296">
        <v>24</v>
      </c>
      <c r="G25" s="277"/>
      <c r="H25" s="273">
        <v>4.368</v>
      </c>
      <c r="I25" s="273">
        <v>4.416</v>
      </c>
      <c r="J25" s="273">
        <v>0.168</v>
      </c>
      <c r="K25" s="273">
        <v>57.84</v>
      </c>
      <c r="L25" s="273">
        <v>0.019</v>
      </c>
      <c r="M25" s="273">
        <v>0.036</v>
      </c>
      <c r="N25" s="273">
        <v>0</v>
      </c>
      <c r="O25" s="273">
        <v>4.08</v>
      </c>
      <c r="P25" s="273">
        <v>0.384</v>
      </c>
      <c r="Q25" s="39"/>
      <c r="R25" s="72">
        <v>174.8</v>
      </c>
      <c r="S25" s="97">
        <f t="shared" si="1"/>
        <v>4.195200000000001</v>
      </c>
    </row>
    <row r="26" spans="2:19" ht="23.25" customHeight="1" thickBot="1">
      <c r="B26" s="46"/>
      <c r="C26" s="47"/>
      <c r="D26" s="223" t="s">
        <v>42</v>
      </c>
      <c r="E26" s="238">
        <v>10</v>
      </c>
      <c r="F26" s="238">
        <v>10</v>
      </c>
      <c r="G26" s="10"/>
      <c r="H26" s="10">
        <v>1.03</v>
      </c>
      <c r="I26" s="66">
        <v>0.11</v>
      </c>
      <c r="J26" s="66">
        <v>6.9</v>
      </c>
      <c r="K26" s="66">
        <v>33.4</v>
      </c>
      <c r="L26" s="66">
        <v>0.025</v>
      </c>
      <c r="M26" s="66">
        <v>0.008</v>
      </c>
      <c r="N26" s="66"/>
      <c r="O26" s="66">
        <v>1.8</v>
      </c>
      <c r="P26" s="66">
        <v>0.12</v>
      </c>
      <c r="Q26" s="39"/>
      <c r="R26" s="72">
        <v>37</v>
      </c>
      <c r="S26" s="97">
        <f t="shared" si="1"/>
        <v>0.37</v>
      </c>
    </row>
    <row r="27" spans="1:19" s="4" customFormat="1" ht="23.25" customHeight="1" thickBot="1">
      <c r="A27" s="99"/>
      <c r="B27" s="65"/>
      <c r="C27" s="45"/>
      <c r="D27" s="223" t="s">
        <v>17</v>
      </c>
      <c r="E27" s="238">
        <v>5</v>
      </c>
      <c r="F27" s="238">
        <f>E27</f>
        <v>5</v>
      </c>
      <c r="G27" s="292"/>
      <c r="H27" s="66">
        <v>0.035</v>
      </c>
      <c r="I27" s="66">
        <v>3.9</v>
      </c>
      <c r="J27" s="66">
        <v>0.05</v>
      </c>
      <c r="K27" s="66">
        <v>35.45</v>
      </c>
      <c r="L27" s="66">
        <v>0.0075</v>
      </c>
      <c r="M27" s="66">
        <v>0.006</v>
      </c>
      <c r="N27" s="66"/>
      <c r="O27" s="66">
        <v>0.6</v>
      </c>
      <c r="P27" s="66">
        <v>0.01</v>
      </c>
      <c r="Q27" s="39"/>
      <c r="R27" s="72">
        <v>483</v>
      </c>
      <c r="S27" s="97">
        <f t="shared" si="1"/>
        <v>2.415</v>
      </c>
    </row>
    <row r="28" spans="2:19" ht="23.25" customHeight="1" thickBot="1">
      <c r="B28" s="46"/>
      <c r="C28" s="47"/>
      <c r="D28" s="223" t="s">
        <v>66</v>
      </c>
      <c r="E28" s="238">
        <v>70</v>
      </c>
      <c r="F28" s="238">
        <v>42</v>
      </c>
      <c r="G28" s="10"/>
      <c r="H28" s="66">
        <v>0.84</v>
      </c>
      <c r="I28" s="66">
        <v>0.168</v>
      </c>
      <c r="J28" s="66">
        <v>7.266</v>
      </c>
      <c r="K28" s="66">
        <v>33.6</v>
      </c>
      <c r="L28" s="66">
        <v>0.05</v>
      </c>
      <c r="M28" s="66">
        <v>0.029</v>
      </c>
      <c r="N28" s="66"/>
      <c r="O28" s="66">
        <v>4.2</v>
      </c>
      <c r="P28" s="66">
        <v>0.378</v>
      </c>
      <c r="Q28" s="39"/>
      <c r="R28" s="72">
        <v>21</v>
      </c>
      <c r="S28" s="97">
        <f t="shared" si="1"/>
        <v>1.47</v>
      </c>
    </row>
    <row r="29" spans="2:19" ht="23.25" customHeight="1" thickBot="1">
      <c r="B29" s="46"/>
      <c r="C29" s="47"/>
      <c r="D29" s="223" t="s">
        <v>43</v>
      </c>
      <c r="E29" s="240">
        <v>0.5</v>
      </c>
      <c r="F29" s="238">
        <v>0.5</v>
      </c>
      <c r="G29" s="10"/>
      <c r="H29" s="66">
        <v>6.35</v>
      </c>
      <c r="I29" s="66">
        <v>5.75</v>
      </c>
      <c r="J29" s="66">
        <v>0.35</v>
      </c>
      <c r="K29" s="66">
        <v>78.5</v>
      </c>
      <c r="L29" s="66">
        <v>0.035</v>
      </c>
      <c r="M29" s="66">
        <v>0.22</v>
      </c>
      <c r="N29" s="66"/>
      <c r="O29" s="66">
        <v>27.5</v>
      </c>
      <c r="P29" s="66">
        <v>1.25</v>
      </c>
      <c r="Q29" s="39"/>
      <c r="R29" s="72">
        <v>6.25</v>
      </c>
      <c r="S29" s="97">
        <f>(E29*R29)</f>
        <v>3.125</v>
      </c>
    </row>
    <row r="30" spans="2:19" ht="23.25" customHeight="1" thickBot="1">
      <c r="B30" s="46"/>
      <c r="C30" s="47"/>
      <c r="D30" s="223" t="s">
        <v>67</v>
      </c>
      <c r="E30" s="238">
        <v>5</v>
      </c>
      <c r="F30" s="238">
        <v>4</v>
      </c>
      <c r="G30" s="10"/>
      <c r="H30" s="66">
        <v>0.056</v>
      </c>
      <c r="I30" s="66"/>
      <c r="J30" s="66">
        <v>0.364</v>
      </c>
      <c r="K30" s="66">
        <v>1.64</v>
      </c>
      <c r="L30" s="66"/>
      <c r="M30" s="66">
        <v>0.0008</v>
      </c>
      <c r="N30" s="66">
        <v>0.36</v>
      </c>
      <c r="O30" s="66">
        <v>1.24</v>
      </c>
      <c r="P30" s="66">
        <v>0.028</v>
      </c>
      <c r="Q30" s="39"/>
      <c r="R30" s="72">
        <v>25</v>
      </c>
      <c r="S30" s="97">
        <f t="shared" si="1"/>
        <v>0.125</v>
      </c>
    </row>
    <row r="31" spans="2:19" ht="23.25" customHeight="1" thickBot="1">
      <c r="B31" s="46"/>
      <c r="C31" s="47"/>
      <c r="D31" s="223" t="s">
        <v>65</v>
      </c>
      <c r="E31" s="238">
        <v>5</v>
      </c>
      <c r="F31" s="238">
        <v>4</v>
      </c>
      <c r="G31" s="133"/>
      <c r="H31" s="66">
        <v>0.052</v>
      </c>
      <c r="I31" s="66">
        <v>0.004</v>
      </c>
      <c r="J31" s="66">
        <v>0.336</v>
      </c>
      <c r="K31" s="66">
        <v>1.36</v>
      </c>
      <c r="L31" s="66">
        <v>0.0024</v>
      </c>
      <c r="M31" s="66">
        <v>0.0028</v>
      </c>
      <c r="N31" s="66">
        <v>0.16</v>
      </c>
      <c r="O31" s="66">
        <v>2.04</v>
      </c>
      <c r="P31" s="66">
        <v>0.028</v>
      </c>
      <c r="Q31" s="39"/>
      <c r="R31" s="72">
        <v>29</v>
      </c>
      <c r="S31" s="97">
        <f t="shared" si="1"/>
        <v>0.145</v>
      </c>
    </row>
    <row r="32" spans="2:19" ht="23.25" customHeight="1" thickBot="1">
      <c r="B32" s="38"/>
      <c r="C32" s="61"/>
      <c r="D32" s="222" t="s">
        <v>122</v>
      </c>
      <c r="E32" s="237"/>
      <c r="F32" s="237"/>
      <c r="G32" s="9">
        <v>200</v>
      </c>
      <c r="H32" s="53">
        <f>H33+H34+H35+H36+H37+H38+H40</f>
        <v>16.521</v>
      </c>
      <c r="I32" s="53">
        <f aca="true" t="shared" si="6" ref="I32:P32">I33+I34+I35+I36+I37+I38+I40</f>
        <v>18.95</v>
      </c>
      <c r="J32" s="53">
        <f t="shared" si="6"/>
        <v>20.014</v>
      </c>
      <c r="K32" s="53">
        <f t="shared" si="6"/>
        <v>322.44</v>
      </c>
      <c r="L32" s="53">
        <f t="shared" si="6"/>
        <v>0.07950000000000002</v>
      </c>
      <c r="M32" s="53">
        <f t="shared" si="6"/>
        <v>0.1748</v>
      </c>
      <c r="N32" s="53">
        <f t="shared" si="6"/>
        <v>55.56</v>
      </c>
      <c r="O32" s="53">
        <f t="shared" si="6"/>
        <v>57.64</v>
      </c>
      <c r="P32" s="53">
        <f t="shared" si="6"/>
        <v>2.35</v>
      </c>
      <c r="Q32" s="176" t="s">
        <v>284</v>
      </c>
      <c r="R32" s="68">
        <f>R33+R34+R35+R36+R37+R38+R40</f>
        <v>958.8</v>
      </c>
      <c r="S32" s="68">
        <f>SUM(S33:S40)</f>
        <v>21.813999999999993</v>
      </c>
    </row>
    <row r="33" spans="2:19" ht="23.25" customHeight="1" thickBot="1">
      <c r="B33" s="46"/>
      <c r="C33" s="47"/>
      <c r="D33" s="223" t="s">
        <v>87</v>
      </c>
      <c r="E33" s="238">
        <v>80</v>
      </c>
      <c r="F33" s="238">
        <v>80</v>
      </c>
      <c r="G33" s="133"/>
      <c r="H33" s="66">
        <v>14.56</v>
      </c>
      <c r="I33" s="66">
        <v>14.72</v>
      </c>
      <c r="J33" s="66">
        <v>0.56</v>
      </c>
      <c r="K33" s="66">
        <v>192.8</v>
      </c>
      <c r="L33" s="66">
        <v>0.056</v>
      </c>
      <c r="M33" s="66">
        <v>0.12</v>
      </c>
      <c r="N33" s="66"/>
      <c r="O33" s="66">
        <v>13.6</v>
      </c>
      <c r="P33" s="66">
        <v>1.28</v>
      </c>
      <c r="Q33" s="39"/>
      <c r="R33" s="72">
        <v>174.8</v>
      </c>
      <c r="S33" s="97">
        <f t="shared" si="1"/>
        <v>13.984</v>
      </c>
    </row>
    <row r="34" spans="2:19" ht="23.25" customHeight="1" thickBot="1">
      <c r="B34" s="46"/>
      <c r="C34" s="47"/>
      <c r="D34" s="223" t="s">
        <v>80</v>
      </c>
      <c r="E34" s="238">
        <v>20</v>
      </c>
      <c r="F34" s="238">
        <v>20</v>
      </c>
      <c r="G34" s="133"/>
      <c r="H34" s="66">
        <v>0.14</v>
      </c>
      <c r="I34" s="66">
        <v>0.2</v>
      </c>
      <c r="J34" s="66">
        <v>14.28</v>
      </c>
      <c r="K34" s="66">
        <v>66</v>
      </c>
      <c r="L34" s="66">
        <v>0.016</v>
      </c>
      <c r="M34" s="66">
        <v>0.008</v>
      </c>
      <c r="N34" s="66"/>
      <c r="O34" s="66">
        <v>1.6</v>
      </c>
      <c r="P34" s="66">
        <v>0.204</v>
      </c>
      <c r="Q34" s="39"/>
      <c r="R34" s="72">
        <v>99</v>
      </c>
      <c r="S34" s="97">
        <f t="shared" si="1"/>
        <v>1.98</v>
      </c>
    </row>
    <row r="35" spans="2:19" ht="23.25" customHeight="1" thickBot="1">
      <c r="B35" s="46"/>
      <c r="C35" s="47"/>
      <c r="D35" s="223" t="s">
        <v>67</v>
      </c>
      <c r="E35" s="238">
        <v>5</v>
      </c>
      <c r="F35" s="238">
        <v>4</v>
      </c>
      <c r="G35" s="10"/>
      <c r="H35" s="66">
        <v>0.056</v>
      </c>
      <c r="I35" s="66"/>
      <c r="J35" s="66">
        <v>0.364</v>
      </c>
      <c r="K35" s="66">
        <v>1.64</v>
      </c>
      <c r="L35" s="66"/>
      <c r="M35" s="66">
        <v>0.0008</v>
      </c>
      <c r="N35" s="66">
        <v>0.36</v>
      </c>
      <c r="O35" s="66">
        <v>1.24</v>
      </c>
      <c r="P35" s="66">
        <v>0.028</v>
      </c>
      <c r="Q35" s="39"/>
      <c r="R35" s="72">
        <v>25</v>
      </c>
      <c r="S35" s="97">
        <f t="shared" si="1"/>
        <v>0.125</v>
      </c>
    </row>
    <row r="36" spans="2:19" ht="23.25" customHeight="1" thickBot="1">
      <c r="B36" s="46"/>
      <c r="C36" s="47"/>
      <c r="D36" s="223" t="s">
        <v>31</v>
      </c>
      <c r="E36" s="238">
        <v>100</v>
      </c>
      <c r="F36" s="238">
        <v>80</v>
      </c>
      <c r="G36" s="10"/>
      <c r="H36" s="66">
        <v>1.44</v>
      </c>
      <c r="I36" s="66">
        <v>0.08</v>
      </c>
      <c r="J36" s="66">
        <v>3.76</v>
      </c>
      <c r="K36" s="66">
        <v>21.6</v>
      </c>
      <c r="L36" s="66"/>
      <c r="M36" s="66">
        <v>0.032</v>
      </c>
      <c r="N36" s="66">
        <v>55.2</v>
      </c>
      <c r="O36" s="66">
        <v>38.4</v>
      </c>
      <c r="P36" s="66">
        <v>0.48</v>
      </c>
      <c r="Q36" s="39"/>
      <c r="R36" s="72">
        <v>24</v>
      </c>
      <c r="S36" s="97">
        <f t="shared" si="1"/>
        <v>2.4</v>
      </c>
    </row>
    <row r="37" spans="1:19" s="4" customFormat="1" ht="23.25" customHeight="1" thickBot="1">
      <c r="A37" s="99"/>
      <c r="B37" s="65"/>
      <c r="C37" s="45"/>
      <c r="D37" s="223" t="s">
        <v>70</v>
      </c>
      <c r="E37" s="261">
        <v>5</v>
      </c>
      <c r="F37" s="261">
        <v>5</v>
      </c>
      <c r="G37" s="112"/>
      <c r="H37" s="66">
        <v>0.24</v>
      </c>
      <c r="I37" s="66"/>
      <c r="J37" s="66">
        <v>0.95</v>
      </c>
      <c r="K37" s="66">
        <v>4.95</v>
      </c>
      <c r="L37" s="66"/>
      <c r="M37" s="66">
        <v>0.008</v>
      </c>
      <c r="N37" s="66"/>
      <c r="O37" s="66">
        <v>1</v>
      </c>
      <c r="P37" s="66">
        <v>0.115</v>
      </c>
      <c r="Q37" s="39"/>
      <c r="R37" s="72">
        <v>130</v>
      </c>
      <c r="S37" s="97">
        <f t="shared" si="1"/>
        <v>0.65</v>
      </c>
    </row>
    <row r="38" spans="2:19" ht="23.25" customHeight="1" thickBot="1">
      <c r="B38" s="46"/>
      <c r="C38" s="47"/>
      <c r="D38" s="223" t="s">
        <v>17</v>
      </c>
      <c r="E38" s="238">
        <v>5</v>
      </c>
      <c r="F38" s="238">
        <f>E38</f>
        <v>5</v>
      </c>
      <c r="G38" s="292"/>
      <c r="H38" s="66">
        <v>0.035</v>
      </c>
      <c r="I38" s="66">
        <v>3.9</v>
      </c>
      <c r="J38" s="66">
        <v>0.05</v>
      </c>
      <c r="K38" s="66">
        <v>35.45</v>
      </c>
      <c r="L38" s="66">
        <v>0.0075</v>
      </c>
      <c r="M38" s="66">
        <v>0.006</v>
      </c>
      <c r="N38" s="66"/>
      <c r="O38" s="66">
        <v>0.6</v>
      </c>
      <c r="P38" s="66">
        <v>0.01</v>
      </c>
      <c r="Q38" s="39"/>
      <c r="R38" s="72">
        <v>483</v>
      </c>
      <c r="S38" s="97">
        <f t="shared" si="1"/>
        <v>2.415</v>
      </c>
    </row>
    <row r="39" spans="2:19" ht="23.25" customHeight="1" thickBot="1">
      <c r="B39" s="46"/>
      <c r="C39" s="47"/>
      <c r="D39" s="223" t="s">
        <v>65</v>
      </c>
      <c r="E39" s="238">
        <v>5</v>
      </c>
      <c r="F39" s="238">
        <v>4</v>
      </c>
      <c r="G39" s="235"/>
      <c r="H39" s="66">
        <v>0.052</v>
      </c>
      <c r="I39" s="66">
        <v>0.004</v>
      </c>
      <c r="J39" s="66">
        <v>0.336</v>
      </c>
      <c r="K39" s="66">
        <v>1.36</v>
      </c>
      <c r="L39" s="66">
        <v>0.0024</v>
      </c>
      <c r="M39" s="66">
        <v>0.0028</v>
      </c>
      <c r="N39" s="66">
        <v>0.16</v>
      </c>
      <c r="O39" s="66">
        <v>2.04</v>
      </c>
      <c r="P39" s="66">
        <v>0.028</v>
      </c>
      <c r="Q39" s="39"/>
      <c r="R39" s="72">
        <v>29</v>
      </c>
      <c r="S39" s="97">
        <f t="shared" si="1"/>
        <v>0.145</v>
      </c>
    </row>
    <row r="40" spans="2:19" ht="23.25" customHeight="1" thickBot="1">
      <c r="B40" s="46"/>
      <c r="C40" s="47"/>
      <c r="D40" s="223" t="s">
        <v>100</v>
      </c>
      <c r="E40" s="238">
        <v>5</v>
      </c>
      <c r="F40" s="238">
        <v>5</v>
      </c>
      <c r="G40" s="146"/>
      <c r="H40" s="66">
        <v>0.05</v>
      </c>
      <c r="I40" s="66">
        <v>0.05</v>
      </c>
      <c r="J40" s="66">
        <v>0.05</v>
      </c>
      <c r="K40" s="66"/>
      <c r="L40" s="66"/>
      <c r="M40" s="66"/>
      <c r="N40" s="66"/>
      <c r="O40" s="66">
        <v>1.2</v>
      </c>
      <c r="P40" s="66">
        <v>0.233</v>
      </c>
      <c r="Q40" s="39"/>
      <c r="R40" s="72">
        <v>23</v>
      </c>
      <c r="S40" s="150">
        <f t="shared" si="1"/>
        <v>0.115</v>
      </c>
    </row>
    <row r="41" spans="2:19" ht="22.5" customHeight="1" thickBot="1">
      <c r="B41" s="38"/>
      <c r="C41" s="61"/>
      <c r="D41" s="222" t="s">
        <v>84</v>
      </c>
      <c r="E41" s="237"/>
      <c r="F41" s="237"/>
      <c r="G41" s="9">
        <v>200</v>
      </c>
      <c r="H41" s="53">
        <f>H42+H43</f>
        <v>0.176</v>
      </c>
      <c r="I41" s="53">
        <f aca="true" t="shared" si="7" ref="I41:P41">I42+I43</f>
        <v>0</v>
      </c>
      <c r="J41" s="53">
        <f t="shared" si="7"/>
        <v>15.584000000000001</v>
      </c>
      <c r="K41" s="53">
        <f t="shared" si="7"/>
        <v>60.402</v>
      </c>
      <c r="L41" s="53">
        <f t="shared" si="7"/>
        <v>0.08</v>
      </c>
      <c r="M41" s="53">
        <f t="shared" si="7"/>
        <v>0.0016</v>
      </c>
      <c r="N41" s="53">
        <f t="shared" si="7"/>
        <v>0.8</v>
      </c>
      <c r="O41" s="53">
        <f t="shared" si="7"/>
        <v>1.348</v>
      </c>
      <c r="P41" s="53">
        <f t="shared" si="7"/>
        <v>0.1255</v>
      </c>
      <c r="Q41" s="176" t="s">
        <v>264</v>
      </c>
      <c r="R41" s="68">
        <f>R42+R43</f>
        <v>264</v>
      </c>
      <c r="S41" s="68">
        <f>S42+S43</f>
        <v>2.567</v>
      </c>
    </row>
    <row r="42" spans="2:19" ht="22.5" customHeight="1" thickBot="1">
      <c r="B42" s="46"/>
      <c r="C42" s="47"/>
      <c r="D42" s="223" t="s">
        <v>85</v>
      </c>
      <c r="E42" s="238">
        <v>8</v>
      </c>
      <c r="F42" s="238">
        <v>8</v>
      </c>
      <c r="G42" s="10"/>
      <c r="H42" s="66">
        <v>0.176</v>
      </c>
      <c r="I42" s="66"/>
      <c r="J42" s="66">
        <v>0.614</v>
      </c>
      <c r="K42" s="66">
        <v>3.552</v>
      </c>
      <c r="L42" s="66">
        <v>0.08</v>
      </c>
      <c r="M42" s="66">
        <v>0.0016</v>
      </c>
      <c r="N42" s="66">
        <v>0.8</v>
      </c>
      <c r="O42" s="66">
        <v>1.048</v>
      </c>
      <c r="P42" s="66">
        <v>0.121</v>
      </c>
      <c r="Q42" s="39"/>
      <c r="R42" s="72">
        <v>199</v>
      </c>
      <c r="S42" s="97">
        <f t="shared" si="1"/>
        <v>1.592</v>
      </c>
    </row>
    <row r="43" spans="2:19" ht="22.5" customHeight="1" thickBot="1">
      <c r="B43" s="1"/>
      <c r="C43" s="3"/>
      <c r="D43" s="223" t="s">
        <v>18</v>
      </c>
      <c r="E43" s="238">
        <v>15</v>
      </c>
      <c r="F43" s="238">
        <v>15</v>
      </c>
      <c r="G43" s="133"/>
      <c r="H43" s="66"/>
      <c r="I43" s="66"/>
      <c r="J43" s="66">
        <v>14.97</v>
      </c>
      <c r="K43" s="66">
        <v>56.85</v>
      </c>
      <c r="L43" s="66"/>
      <c r="M43" s="66"/>
      <c r="N43" s="66"/>
      <c r="O43" s="66">
        <v>0.3</v>
      </c>
      <c r="P43" s="66">
        <v>0.0045</v>
      </c>
      <c r="Q43" s="39"/>
      <c r="R43" s="72">
        <v>65</v>
      </c>
      <c r="S43" s="97">
        <f t="shared" si="1"/>
        <v>0.975</v>
      </c>
    </row>
    <row r="44" spans="2:19" ht="22.5" customHeight="1" thickBot="1">
      <c r="B44" s="38"/>
      <c r="C44" s="61"/>
      <c r="D44" s="222" t="s">
        <v>40</v>
      </c>
      <c r="E44" s="237">
        <v>40</v>
      </c>
      <c r="F44" s="237">
        <v>40</v>
      </c>
      <c r="G44" s="9">
        <v>40</v>
      </c>
      <c r="H44" s="53">
        <v>2.64</v>
      </c>
      <c r="I44" s="53">
        <v>0.48</v>
      </c>
      <c r="J44" s="53">
        <v>13.68</v>
      </c>
      <c r="K44" s="53">
        <v>72.4</v>
      </c>
      <c r="L44" s="53">
        <v>0.072</v>
      </c>
      <c r="M44" s="53">
        <v>0.032</v>
      </c>
      <c r="N44" s="53"/>
      <c r="O44" s="53">
        <v>14</v>
      </c>
      <c r="P44" s="53">
        <v>1.56</v>
      </c>
      <c r="Q44" s="176" t="s">
        <v>238</v>
      </c>
      <c r="R44" s="68">
        <v>60.23</v>
      </c>
      <c r="S44" s="98">
        <f t="shared" si="1"/>
        <v>2.4092</v>
      </c>
    </row>
    <row r="45" spans="1:19" s="4" customFormat="1" ht="22.5" customHeight="1" thickBot="1">
      <c r="A45" s="99"/>
      <c r="B45" s="38"/>
      <c r="C45" s="5" t="s">
        <v>41</v>
      </c>
      <c r="D45" s="225" t="s">
        <v>203</v>
      </c>
      <c r="E45" s="250"/>
      <c r="F45" s="250"/>
      <c r="G45" s="49">
        <v>200</v>
      </c>
      <c r="H45" s="83">
        <f>H46+H47+H48</f>
        <v>2.56</v>
      </c>
      <c r="I45" s="83">
        <f aca="true" t="shared" si="8" ref="I45:P45">I46+I47+I48</f>
        <v>2.8819999999999997</v>
      </c>
      <c r="J45" s="83">
        <f t="shared" si="8"/>
        <v>19.85</v>
      </c>
      <c r="K45" s="83">
        <f t="shared" si="8"/>
        <v>111.85</v>
      </c>
      <c r="L45" s="83">
        <f t="shared" si="8"/>
        <v>0.036</v>
      </c>
      <c r="M45" s="83">
        <f t="shared" si="8"/>
        <v>0.135</v>
      </c>
      <c r="N45" s="83">
        <f t="shared" si="8"/>
        <v>1.35</v>
      </c>
      <c r="O45" s="83">
        <f t="shared" si="8"/>
        <v>111.3</v>
      </c>
      <c r="P45" s="83">
        <f t="shared" si="8"/>
        <v>0.1845</v>
      </c>
      <c r="Q45" s="189" t="s">
        <v>266</v>
      </c>
      <c r="R45" s="86">
        <f>R46+R47+R48</f>
        <v>514.75</v>
      </c>
      <c r="S45" s="86">
        <f>S46+S47+S48</f>
        <v>8.33</v>
      </c>
    </row>
    <row r="46" spans="2:19" ht="22.5" customHeight="1" thickBot="1">
      <c r="B46" s="46"/>
      <c r="C46" s="47"/>
      <c r="D46" s="223" t="s">
        <v>35</v>
      </c>
      <c r="E46" s="238">
        <v>100</v>
      </c>
      <c r="F46" s="238">
        <v>100</v>
      </c>
      <c r="G46" s="292"/>
      <c r="H46" s="88">
        <v>2.52</v>
      </c>
      <c r="I46" s="88">
        <v>2.88</v>
      </c>
      <c r="J46" s="88">
        <v>4.23</v>
      </c>
      <c r="K46" s="88">
        <v>52.2</v>
      </c>
      <c r="L46" s="88">
        <v>0.036</v>
      </c>
      <c r="M46" s="88">
        <v>0.135</v>
      </c>
      <c r="N46" s="88">
        <v>1.35</v>
      </c>
      <c r="O46" s="88">
        <v>111</v>
      </c>
      <c r="P46" s="88">
        <v>0.18</v>
      </c>
      <c r="Q46" s="39"/>
      <c r="R46" s="72">
        <v>69.75</v>
      </c>
      <c r="S46" s="97">
        <f t="shared" si="1"/>
        <v>6.975</v>
      </c>
    </row>
    <row r="47" spans="2:19" ht="22.5" customHeight="1" thickBot="1">
      <c r="B47" s="46"/>
      <c r="C47" s="47"/>
      <c r="D47" s="219" t="s">
        <v>97</v>
      </c>
      <c r="E47" s="238">
        <v>1</v>
      </c>
      <c r="F47" s="238">
        <v>1</v>
      </c>
      <c r="G47" s="133"/>
      <c r="H47" s="66">
        <v>0.04</v>
      </c>
      <c r="I47" s="66">
        <v>0.002</v>
      </c>
      <c r="J47" s="66">
        <v>0.65</v>
      </c>
      <c r="K47" s="66">
        <v>2.8</v>
      </c>
      <c r="L47" s="66"/>
      <c r="M47" s="66"/>
      <c r="N47" s="66"/>
      <c r="O47" s="66"/>
      <c r="P47" s="66"/>
      <c r="Q47" s="39"/>
      <c r="R47" s="72">
        <v>380</v>
      </c>
      <c r="S47" s="97">
        <f t="shared" si="1"/>
        <v>0.38</v>
      </c>
    </row>
    <row r="48" spans="2:19" ht="22.5" customHeight="1" thickBot="1">
      <c r="B48" s="46"/>
      <c r="C48" s="47"/>
      <c r="D48" s="223" t="s">
        <v>18</v>
      </c>
      <c r="E48" s="238">
        <v>15</v>
      </c>
      <c r="F48" s="238">
        <v>15</v>
      </c>
      <c r="G48" s="133"/>
      <c r="H48" s="66"/>
      <c r="I48" s="66"/>
      <c r="J48" s="66">
        <v>14.97</v>
      </c>
      <c r="K48" s="66">
        <v>56.85</v>
      </c>
      <c r="L48" s="66"/>
      <c r="M48" s="66"/>
      <c r="N48" s="66"/>
      <c r="O48" s="66">
        <v>0.3</v>
      </c>
      <c r="P48" s="66">
        <v>0.0045</v>
      </c>
      <c r="Q48" s="39"/>
      <c r="R48" s="72">
        <v>65</v>
      </c>
      <c r="S48" s="97">
        <f t="shared" si="1"/>
        <v>0.975</v>
      </c>
    </row>
    <row r="49" spans="2:19" ht="25.5" customHeight="1" thickBot="1">
      <c r="B49" s="38"/>
      <c r="C49" s="61"/>
      <c r="D49" s="220" t="s">
        <v>123</v>
      </c>
      <c r="E49" s="237"/>
      <c r="F49" s="237"/>
      <c r="G49" s="9">
        <v>39</v>
      </c>
      <c r="H49" s="53">
        <f>H50+H51+H52+H53+H54+H55</f>
        <v>10.969999999999999</v>
      </c>
      <c r="I49" s="53">
        <f>I50+I51+I52+I53+I54+I55</f>
        <v>14.475000000000001</v>
      </c>
      <c r="J49" s="53">
        <f>J50+J51+J52+J53+J54+J55</f>
        <v>21.465</v>
      </c>
      <c r="K49" s="53">
        <f aca="true" t="shared" si="9" ref="K49:P49">K50+K51+K52+K53+K54+K55</f>
        <v>267.59</v>
      </c>
      <c r="L49" s="53">
        <f t="shared" si="9"/>
        <v>0.126</v>
      </c>
      <c r="M49" s="53">
        <f t="shared" si="9"/>
        <v>0.2945</v>
      </c>
      <c r="N49" s="53">
        <f t="shared" si="9"/>
        <v>0.375</v>
      </c>
      <c r="O49" s="53">
        <f t="shared" si="9"/>
        <v>134.6</v>
      </c>
      <c r="P49" s="53">
        <f t="shared" si="9"/>
        <v>1.9889999999999999</v>
      </c>
      <c r="Q49" s="176" t="s">
        <v>285</v>
      </c>
      <c r="R49" s="68">
        <f>R50+R51+R52+R53+R54+R55</f>
        <v>972.11</v>
      </c>
      <c r="S49" s="68">
        <f>S50+S51+S52+S53+S54+S55</f>
        <v>15.33205</v>
      </c>
    </row>
    <row r="50" spans="2:19" ht="25.5" customHeight="1" thickBot="1">
      <c r="B50" s="46"/>
      <c r="C50" s="47"/>
      <c r="D50" s="223" t="s">
        <v>23</v>
      </c>
      <c r="E50" s="238">
        <v>30</v>
      </c>
      <c r="F50" s="238">
        <v>30</v>
      </c>
      <c r="G50" s="133"/>
      <c r="H50" s="66">
        <v>2.31</v>
      </c>
      <c r="I50" s="66">
        <v>0.9</v>
      </c>
      <c r="J50" s="66">
        <v>14.94</v>
      </c>
      <c r="K50" s="66">
        <v>78.6</v>
      </c>
      <c r="L50" s="66">
        <v>0.081</v>
      </c>
      <c r="M50" s="66">
        <v>0.009</v>
      </c>
      <c r="N50" s="66"/>
      <c r="O50" s="66">
        <v>6</v>
      </c>
      <c r="P50" s="66">
        <v>0.59</v>
      </c>
      <c r="Q50" s="39"/>
      <c r="R50" s="72">
        <v>111.61</v>
      </c>
      <c r="S50" s="97">
        <f t="shared" si="1"/>
        <v>3.3483</v>
      </c>
    </row>
    <row r="51" spans="2:19" ht="25.5" customHeight="1" thickBot="1">
      <c r="B51" s="46"/>
      <c r="C51" s="47"/>
      <c r="D51" s="223" t="s">
        <v>124</v>
      </c>
      <c r="E51" s="296">
        <v>10</v>
      </c>
      <c r="F51" s="238">
        <v>10</v>
      </c>
      <c r="G51" s="320"/>
      <c r="H51" s="66">
        <v>1.61</v>
      </c>
      <c r="I51" s="66">
        <v>2.03</v>
      </c>
      <c r="J51" s="66"/>
      <c r="K51" s="66">
        <v>32.09</v>
      </c>
      <c r="L51" s="66"/>
      <c r="M51" s="66">
        <v>0.028</v>
      </c>
      <c r="N51" s="66"/>
      <c r="O51" s="66">
        <v>70</v>
      </c>
      <c r="P51" s="66">
        <v>0.084</v>
      </c>
      <c r="Q51" s="39"/>
      <c r="R51" s="72">
        <v>584.5</v>
      </c>
      <c r="S51" s="97">
        <f t="shared" si="1"/>
        <v>5.845</v>
      </c>
    </row>
    <row r="52" spans="2:19" ht="25.5" customHeight="1" thickBot="1">
      <c r="B52" s="46"/>
      <c r="C52" s="47"/>
      <c r="D52" s="223" t="s">
        <v>43</v>
      </c>
      <c r="E52" s="240" t="s">
        <v>54</v>
      </c>
      <c r="F52" s="238">
        <v>0.5</v>
      </c>
      <c r="G52" s="133"/>
      <c r="H52" s="66">
        <v>6.35</v>
      </c>
      <c r="I52" s="66">
        <v>5.75</v>
      </c>
      <c r="J52" s="66">
        <v>0.35</v>
      </c>
      <c r="K52" s="66">
        <v>78.5</v>
      </c>
      <c r="L52" s="66">
        <v>0.035</v>
      </c>
      <c r="M52" s="66">
        <v>0.22</v>
      </c>
      <c r="N52" s="66"/>
      <c r="O52" s="66">
        <v>27.5</v>
      </c>
      <c r="P52" s="66">
        <v>1.25</v>
      </c>
      <c r="Q52" s="39"/>
      <c r="R52" s="72">
        <v>6.25</v>
      </c>
      <c r="S52" s="97">
        <f>(E52*R52)</f>
        <v>3.125</v>
      </c>
    </row>
    <row r="53" spans="1:19" s="4" customFormat="1" ht="25.5" customHeight="1" thickBot="1">
      <c r="A53" s="99"/>
      <c r="B53" s="65"/>
      <c r="C53" s="45"/>
      <c r="D53" s="223" t="s">
        <v>35</v>
      </c>
      <c r="E53" s="238">
        <v>25</v>
      </c>
      <c r="F53" s="238">
        <v>25</v>
      </c>
      <c r="G53" s="133"/>
      <c r="H53" s="66">
        <v>0.7</v>
      </c>
      <c r="I53" s="66">
        <v>0.8</v>
      </c>
      <c r="J53" s="66">
        <v>1.175</v>
      </c>
      <c r="K53" s="66">
        <v>14.5</v>
      </c>
      <c r="L53" s="66">
        <v>0.01</v>
      </c>
      <c r="M53" s="66">
        <v>0.0375</v>
      </c>
      <c r="N53" s="66">
        <v>0.375</v>
      </c>
      <c r="O53" s="66">
        <v>31</v>
      </c>
      <c r="P53" s="66">
        <v>0.05</v>
      </c>
      <c r="Q53" s="39"/>
      <c r="R53" s="72">
        <v>69.75</v>
      </c>
      <c r="S53" s="97">
        <f t="shared" si="1"/>
        <v>1.74375</v>
      </c>
    </row>
    <row r="54" spans="2:19" ht="25.5" customHeight="1" thickBot="1">
      <c r="B54" s="46"/>
      <c r="C54" s="47"/>
      <c r="D54" s="223" t="s">
        <v>18</v>
      </c>
      <c r="E54" s="238">
        <v>5</v>
      </c>
      <c r="F54" s="238">
        <v>5</v>
      </c>
      <c r="G54" s="133"/>
      <c r="H54" s="66"/>
      <c r="I54" s="66"/>
      <c r="J54" s="66">
        <v>5</v>
      </c>
      <c r="K54" s="66">
        <v>18.95</v>
      </c>
      <c r="L54" s="66"/>
      <c r="M54" s="66"/>
      <c r="N54" s="66"/>
      <c r="O54" s="66">
        <v>0.1</v>
      </c>
      <c r="P54" s="66">
        <v>0.015</v>
      </c>
      <c r="Q54" s="39"/>
      <c r="R54" s="72">
        <v>65</v>
      </c>
      <c r="S54" s="97">
        <f t="shared" si="1"/>
        <v>0.325</v>
      </c>
    </row>
    <row r="55" spans="2:19" ht="25.5" customHeight="1" thickBot="1">
      <c r="B55" s="1"/>
      <c r="C55" s="3"/>
      <c r="D55" s="223" t="s">
        <v>28</v>
      </c>
      <c r="E55" s="238">
        <v>7</v>
      </c>
      <c r="F55" s="255">
        <f>E55</f>
        <v>7</v>
      </c>
      <c r="G55" s="10"/>
      <c r="H55" s="66"/>
      <c r="I55" s="66">
        <v>4.995</v>
      </c>
      <c r="J55" s="66"/>
      <c r="K55" s="66">
        <v>44.95</v>
      </c>
      <c r="L55" s="66"/>
      <c r="M55" s="66"/>
      <c r="N55" s="66"/>
      <c r="O55" s="66"/>
      <c r="P55" s="66"/>
      <c r="Q55" s="39"/>
      <c r="R55" s="72">
        <v>135</v>
      </c>
      <c r="S55" s="97">
        <f t="shared" si="1"/>
        <v>0.945</v>
      </c>
    </row>
    <row r="56" spans="2:19" ht="19.5" customHeight="1" thickBot="1">
      <c r="B56" s="26"/>
      <c r="C56" s="2"/>
      <c r="D56" s="234" t="s">
        <v>47</v>
      </c>
      <c r="E56" s="133"/>
      <c r="F56" s="133"/>
      <c r="G56" s="133"/>
      <c r="H56" s="67">
        <f aca="true" t="shared" si="10" ref="H56:P56">H49+H45+H44+H41+H32+H24+H20+H17+H13+H9</f>
        <v>54.529</v>
      </c>
      <c r="I56" s="67">
        <f t="shared" si="10"/>
        <v>62.62</v>
      </c>
      <c r="J56" s="67">
        <f t="shared" si="10"/>
        <v>177.18699999999995</v>
      </c>
      <c r="K56" s="67">
        <f t="shared" si="10"/>
        <v>1576.1019999999999</v>
      </c>
      <c r="L56" s="67">
        <f t="shared" si="10"/>
        <v>0.8134</v>
      </c>
      <c r="M56" s="67">
        <f t="shared" si="10"/>
        <v>1.1449000000000003</v>
      </c>
      <c r="N56" s="67">
        <f t="shared" si="10"/>
        <v>59.505</v>
      </c>
      <c r="O56" s="67">
        <f t="shared" si="10"/>
        <v>384.43799999999993</v>
      </c>
      <c r="P56" s="67">
        <f t="shared" si="10"/>
        <v>19.695</v>
      </c>
      <c r="Q56" s="177"/>
      <c r="R56" s="70">
        <f>R49+R45+R44+R41+R32+R24+R20+R17+R13+R9</f>
        <v>6044.55</v>
      </c>
      <c r="S56" s="70">
        <f>S49+S45+S44+S41+S32+S24+S20+S17+S13+S9+S21</f>
        <v>99.82075</v>
      </c>
    </row>
    <row r="61" ht="15" thickBot="1"/>
    <row r="62" spans="2:19" ht="31.5" customHeight="1" thickBot="1">
      <c r="B62" s="328" t="s">
        <v>1</v>
      </c>
      <c r="C62" s="328" t="s">
        <v>55</v>
      </c>
      <c r="D62" s="328" t="s">
        <v>56</v>
      </c>
      <c r="E62" s="328" t="s">
        <v>2</v>
      </c>
      <c r="F62" s="328" t="s">
        <v>3</v>
      </c>
      <c r="G62" s="328" t="s">
        <v>51</v>
      </c>
      <c r="H62" s="337" t="s">
        <v>4</v>
      </c>
      <c r="I62" s="346"/>
      <c r="J62" s="347"/>
      <c r="K62" s="328" t="s">
        <v>98</v>
      </c>
      <c r="L62" s="337" t="s">
        <v>53</v>
      </c>
      <c r="M62" s="346"/>
      <c r="N62" s="347"/>
      <c r="O62" s="337" t="s">
        <v>99</v>
      </c>
      <c r="P62" s="347"/>
      <c r="Q62" s="333" t="s">
        <v>229</v>
      </c>
      <c r="R62" s="337" t="s">
        <v>5</v>
      </c>
      <c r="S62" s="354" t="s">
        <v>50</v>
      </c>
    </row>
    <row r="63" spans="2:19" ht="15" customHeight="1" thickBot="1">
      <c r="B63" s="331"/>
      <c r="C63" s="331"/>
      <c r="D63" s="331"/>
      <c r="E63" s="331"/>
      <c r="F63" s="331"/>
      <c r="G63" s="329"/>
      <c r="H63" s="348"/>
      <c r="I63" s="349"/>
      <c r="J63" s="350"/>
      <c r="K63" s="329"/>
      <c r="L63" s="348"/>
      <c r="M63" s="349"/>
      <c r="N63" s="350"/>
      <c r="O63" s="348"/>
      <c r="P63" s="350"/>
      <c r="Q63" s="334"/>
      <c r="R63" s="348"/>
      <c r="S63" s="354"/>
    </row>
    <row r="64" spans="2:19" ht="15" customHeight="1" thickBot="1">
      <c r="B64" s="331"/>
      <c r="C64" s="331"/>
      <c r="D64" s="331"/>
      <c r="E64" s="331"/>
      <c r="F64" s="331"/>
      <c r="G64" s="329"/>
      <c r="H64" s="348"/>
      <c r="I64" s="349"/>
      <c r="J64" s="350"/>
      <c r="K64" s="329"/>
      <c r="L64" s="348"/>
      <c r="M64" s="349"/>
      <c r="N64" s="350"/>
      <c r="O64" s="348"/>
      <c r="P64" s="350"/>
      <c r="Q64" s="334"/>
      <c r="R64" s="348"/>
      <c r="S64" s="354"/>
    </row>
    <row r="65" spans="2:19" ht="15" customHeight="1" thickBot="1">
      <c r="B65" s="331"/>
      <c r="C65" s="331"/>
      <c r="D65" s="331"/>
      <c r="E65" s="331"/>
      <c r="F65" s="331"/>
      <c r="G65" s="329"/>
      <c r="H65" s="348"/>
      <c r="I65" s="349"/>
      <c r="J65" s="350"/>
      <c r="K65" s="329"/>
      <c r="L65" s="348"/>
      <c r="M65" s="349"/>
      <c r="N65" s="350"/>
      <c r="O65" s="348"/>
      <c r="P65" s="350"/>
      <c r="Q65" s="334"/>
      <c r="R65" s="348"/>
      <c r="S65" s="354"/>
    </row>
    <row r="66" spans="2:19" ht="21.75" customHeight="1" thickBot="1">
      <c r="B66" s="332"/>
      <c r="C66" s="332"/>
      <c r="D66" s="332"/>
      <c r="E66" s="332"/>
      <c r="F66" s="332"/>
      <c r="G66" s="330"/>
      <c r="H66" s="351"/>
      <c r="I66" s="352"/>
      <c r="J66" s="353"/>
      <c r="K66" s="330"/>
      <c r="L66" s="351"/>
      <c r="M66" s="352"/>
      <c r="N66" s="353"/>
      <c r="O66" s="351"/>
      <c r="P66" s="353"/>
      <c r="Q66" s="335"/>
      <c r="R66" s="351"/>
      <c r="S66" s="354"/>
    </row>
    <row r="67" spans="2:19" ht="15.75" thickBot="1">
      <c r="B67" s="131"/>
      <c r="C67" s="133"/>
      <c r="D67" s="133"/>
      <c r="E67" s="133"/>
      <c r="F67" s="133"/>
      <c r="G67" s="133"/>
      <c r="H67" s="133" t="s">
        <v>6</v>
      </c>
      <c r="I67" s="133" t="s">
        <v>7</v>
      </c>
      <c r="J67" s="133" t="s">
        <v>8</v>
      </c>
      <c r="K67" s="133"/>
      <c r="L67" s="133" t="s">
        <v>9</v>
      </c>
      <c r="M67" s="133" t="s">
        <v>10</v>
      </c>
      <c r="N67" s="133" t="s">
        <v>11</v>
      </c>
      <c r="O67" s="133" t="s">
        <v>12</v>
      </c>
      <c r="P67" s="133" t="s">
        <v>13</v>
      </c>
      <c r="Q67" s="188"/>
      <c r="R67" s="132"/>
      <c r="S67" s="28"/>
    </row>
    <row r="68" spans="2:19" ht="24" customHeight="1" thickBot="1">
      <c r="B68" s="38"/>
      <c r="C68" s="5" t="s">
        <v>48</v>
      </c>
      <c r="D68" s="231" t="s">
        <v>364</v>
      </c>
      <c r="E68" s="48"/>
      <c r="F68" s="48"/>
      <c r="G68" s="49">
        <v>200</v>
      </c>
      <c r="H68" s="68">
        <f aca="true" t="shared" si="11" ref="H68:P68">SUM(H69:H72)</f>
        <v>6.559</v>
      </c>
      <c r="I68" s="68">
        <f t="shared" si="11"/>
        <v>5.595000000000001</v>
      </c>
      <c r="J68" s="68">
        <f t="shared" si="11"/>
        <v>34.504999999999995</v>
      </c>
      <c r="K68" s="68">
        <f t="shared" si="11"/>
        <v>147.91</v>
      </c>
      <c r="L68" s="68">
        <f t="shared" si="11"/>
        <v>0.039</v>
      </c>
      <c r="M68" s="68">
        <f t="shared" si="11"/>
        <v>0.15100000000000002</v>
      </c>
      <c r="N68" s="68">
        <f t="shared" si="11"/>
        <v>1.35</v>
      </c>
      <c r="O68" s="68">
        <f t="shared" si="11"/>
        <v>120.78999999999999</v>
      </c>
      <c r="P68" s="68">
        <f t="shared" si="11"/>
        <v>1.144</v>
      </c>
      <c r="Q68" s="68">
        <v>18</v>
      </c>
      <c r="R68" s="68">
        <f>SUM(R69:R72)</f>
        <v>659.75</v>
      </c>
      <c r="S68" s="68">
        <f>SUM(S69:S72)</f>
        <v>4.99225</v>
      </c>
    </row>
    <row r="69" spans="2:19" ht="24" customHeight="1" thickBot="1">
      <c r="B69" s="1"/>
      <c r="C69" s="3"/>
      <c r="D69" s="232" t="s">
        <v>81</v>
      </c>
      <c r="E69" s="314">
        <v>30</v>
      </c>
      <c r="F69" s="10">
        <v>30</v>
      </c>
      <c r="G69" s="311"/>
      <c r="H69" s="66">
        <v>4.025</v>
      </c>
      <c r="I69" s="66">
        <v>1.155</v>
      </c>
      <c r="J69" s="66">
        <v>23.275</v>
      </c>
      <c r="K69" s="66">
        <v>93.42</v>
      </c>
      <c r="L69" s="66"/>
      <c r="M69" s="66">
        <v>0.014</v>
      </c>
      <c r="N69" s="66"/>
      <c r="O69" s="66">
        <v>9.45</v>
      </c>
      <c r="P69" s="66">
        <v>0.945</v>
      </c>
      <c r="Q69" s="39"/>
      <c r="R69" s="73">
        <v>42</v>
      </c>
      <c r="S69" s="103">
        <f>(E69*R69)/1000</f>
        <v>1.26</v>
      </c>
    </row>
    <row r="70" spans="2:19" ht="24" customHeight="1" thickBot="1">
      <c r="B70" s="1"/>
      <c r="C70" s="3"/>
      <c r="D70" s="232" t="s">
        <v>44</v>
      </c>
      <c r="E70" s="245">
        <v>35</v>
      </c>
      <c r="F70" s="238">
        <v>35</v>
      </c>
      <c r="G70" s="311"/>
      <c r="H70" s="88">
        <v>2.52</v>
      </c>
      <c r="I70" s="88">
        <v>2.88</v>
      </c>
      <c r="J70" s="88">
        <v>4.23</v>
      </c>
      <c r="K70" s="88">
        <v>21.36</v>
      </c>
      <c r="L70" s="88">
        <v>0.036</v>
      </c>
      <c r="M70" s="88">
        <v>0.135</v>
      </c>
      <c r="N70" s="88">
        <v>1.35</v>
      </c>
      <c r="O70" s="88">
        <v>111</v>
      </c>
      <c r="P70" s="88">
        <v>0.18</v>
      </c>
      <c r="Q70" s="39"/>
      <c r="R70" s="75">
        <v>69.75</v>
      </c>
      <c r="S70" s="103">
        <f>(E70*R70)/1000</f>
        <v>2.44125</v>
      </c>
    </row>
    <row r="71" spans="2:19" ht="24" customHeight="1" thickBot="1">
      <c r="B71" s="1"/>
      <c r="C71" s="3"/>
      <c r="D71" s="232" t="s">
        <v>17</v>
      </c>
      <c r="E71" s="238">
        <v>2</v>
      </c>
      <c r="F71" s="238">
        <v>2</v>
      </c>
      <c r="G71" s="311"/>
      <c r="H71" s="66">
        <v>0.014</v>
      </c>
      <c r="I71" s="66">
        <v>1.56</v>
      </c>
      <c r="J71" s="66">
        <v>2</v>
      </c>
      <c r="K71" s="66">
        <v>14.18</v>
      </c>
      <c r="L71" s="66">
        <v>0.003</v>
      </c>
      <c r="M71" s="66">
        <v>0.002</v>
      </c>
      <c r="N71" s="66"/>
      <c r="O71" s="66">
        <v>0.24</v>
      </c>
      <c r="P71" s="66">
        <v>0.004</v>
      </c>
      <c r="Q71" s="39"/>
      <c r="R71" s="75">
        <v>483</v>
      </c>
      <c r="S71" s="103">
        <f>(E71*R71)/1000</f>
        <v>0.966</v>
      </c>
    </row>
    <row r="72" spans="2:19" ht="24" customHeight="1" thickBot="1">
      <c r="B72" s="1"/>
      <c r="C72" s="3"/>
      <c r="D72" s="232" t="s">
        <v>18</v>
      </c>
      <c r="E72" s="10">
        <v>5</v>
      </c>
      <c r="F72" s="10">
        <v>5</v>
      </c>
      <c r="G72" s="311"/>
      <c r="H72" s="66"/>
      <c r="I72" s="66"/>
      <c r="J72" s="66">
        <v>5</v>
      </c>
      <c r="K72" s="66">
        <v>18.95</v>
      </c>
      <c r="L72" s="66"/>
      <c r="M72" s="66"/>
      <c r="N72" s="66"/>
      <c r="O72" s="66">
        <v>0.1</v>
      </c>
      <c r="P72" s="66">
        <v>0.015</v>
      </c>
      <c r="Q72" s="39"/>
      <c r="R72" s="75">
        <v>65</v>
      </c>
      <c r="S72" s="103">
        <f>(E72*R72)/1000</f>
        <v>0.325</v>
      </c>
    </row>
    <row r="73" spans="2:19" ht="24" customHeight="1" thickBot="1">
      <c r="B73" s="26"/>
      <c r="C73" s="27"/>
      <c r="D73" s="2" t="s">
        <v>47</v>
      </c>
      <c r="E73" s="133"/>
      <c r="F73" s="133"/>
      <c r="G73" s="133"/>
      <c r="H73" s="70">
        <f aca="true" t="shared" si="12" ref="H73:P73">H68</f>
        <v>6.559</v>
      </c>
      <c r="I73" s="70">
        <f t="shared" si="12"/>
        <v>5.595000000000001</v>
      </c>
      <c r="J73" s="70">
        <f t="shared" si="12"/>
        <v>34.504999999999995</v>
      </c>
      <c r="K73" s="70">
        <f t="shared" si="12"/>
        <v>147.91</v>
      </c>
      <c r="L73" s="70">
        <f t="shared" si="12"/>
        <v>0.039</v>
      </c>
      <c r="M73" s="70">
        <f t="shared" si="12"/>
        <v>0.15100000000000002</v>
      </c>
      <c r="N73" s="70">
        <f t="shared" si="12"/>
        <v>1.35</v>
      </c>
      <c r="O73" s="70">
        <f t="shared" si="12"/>
        <v>120.78999999999999</v>
      </c>
      <c r="P73" s="70">
        <f t="shared" si="12"/>
        <v>1.144</v>
      </c>
      <c r="Q73" s="70"/>
      <c r="R73" s="70">
        <f>R68</f>
        <v>659.75</v>
      </c>
      <c r="S73" s="70">
        <f>S68</f>
        <v>4.99225</v>
      </c>
    </row>
    <row r="74" spans="18:19" ht="14.25">
      <c r="R74" s="100"/>
      <c r="S74" s="101"/>
    </row>
    <row r="75" ht="14.25">
      <c r="S75" s="139"/>
    </row>
    <row r="76" spans="18:19" ht="17.25">
      <c r="R76" s="166" t="s">
        <v>228</v>
      </c>
      <c r="S76" s="167">
        <f>S73+S56</f>
        <v>104.813</v>
      </c>
    </row>
  </sheetData>
  <sheetProtection/>
  <mergeCells count="27">
    <mergeCell ref="B1:R1"/>
    <mergeCell ref="B3:B7"/>
    <mergeCell ref="C3:C7"/>
    <mergeCell ref="D3:D7"/>
    <mergeCell ref="E3:E7"/>
    <mergeCell ref="F3:F7"/>
    <mergeCell ref="G3:G7"/>
    <mergeCell ref="H3:J7"/>
    <mergeCell ref="K3:K7"/>
    <mergeCell ref="L3:N7"/>
    <mergeCell ref="O3:P7"/>
    <mergeCell ref="R3:R7"/>
    <mergeCell ref="Q3:Q7"/>
    <mergeCell ref="S3:S7"/>
    <mergeCell ref="B62:B66"/>
    <mergeCell ref="C62:C66"/>
    <mergeCell ref="D62:D66"/>
    <mergeCell ref="E62:E66"/>
    <mergeCell ref="F62:F66"/>
    <mergeCell ref="G62:G66"/>
    <mergeCell ref="H62:J66"/>
    <mergeCell ref="K62:K66"/>
    <mergeCell ref="L62:N66"/>
    <mergeCell ref="O62:P66"/>
    <mergeCell ref="R62:R66"/>
    <mergeCell ref="S62:S66"/>
    <mergeCell ref="Q62:Q66"/>
  </mergeCells>
  <printOptions/>
  <pageMargins left="0.11811023622047245" right="0.11811023622047245" top="0.15748031496062992" bottom="0.15748031496062992" header="0" footer="0"/>
  <pageSetup fitToHeight="2" horizontalDpi="300" verticalDpi="300" orientation="landscape" paperSize="9" scale="58" r:id="rId1"/>
  <rowBreaks count="1" manualBreakCount="1">
    <brk id="39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80"/>
  <sheetViews>
    <sheetView view="pageBreakPreview" zoomScale="80" zoomScaleSheetLayoutView="80" zoomScalePageLayoutView="0" workbookViewId="0" topLeftCell="A35">
      <selection activeCell="G72" sqref="G72"/>
    </sheetView>
  </sheetViews>
  <sheetFormatPr defaultColWidth="9.140625" defaultRowHeight="15"/>
  <cols>
    <col min="1" max="1" width="4.57421875" style="99" customWidth="1"/>
    <col min="2" max="2" width="7.8515625" style="99" customWidth="1"/>
    <col min="3" max="3" width="22.8515625" style="99" bestFit="1" customWidth="1"/>
    <col min="4" max="4" width="43.00390625" style="99" bestFit="1" customWidth="1"/>
    <col min="5" max="5" width="10.28125" style="99" bestFit="1" customWidth="1"/>
    <col min="6" max="6" width="9.28125" style="99" bestFit="1" customWidth="1"/>
    <col min="7" max="7" width="15.8515625" style="99" bestFit="1" customWidth="1"/>
    <col min="8" max="8" width="15.421875" style="99" customWidth="1"/>
    <col min="9" max="9" width="8.00390625" style="99" bestFit="1" customWidth="1"/>
    <col min="10" max="10" width="9.28125" style="99" bestFit="1" customWidth="1"/>
    <col min="11" max="11" width="18.28125" style="99" bestFit="1" customWidth="1"/>
    <col min="12" max="13" width="6.7109375" style="99" customWidth="1"/>
    <col min="14" max="14" width="8.00390625" style="99" bestFit="1" customWidth="1"/>
    <col min="15" max="15" width="9.28125" style="99" bestFit="1" customWidth="1"/>
    <col min="16" max="16" width="6.7109375" style="99" customWidth="1"/>
    <col min="17" max="17" width="9.140625" style="170" bestFit="1" customWidth="1"/>
    <col min="18" max="18" width="12.28125" style="99" bestFit="1" customWidth="1"/>
    <col min="19" max="19" width="9.8515625" style="99" bestFit="1" customWidth="1"/>
  </cols>
  <sheetData>
    <row r="1" spans="2:18" ht="24">
      <c r="B1" s="336" t="s">
        <v>126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</row>
    <row r="2" ht="15" thickBot="1"/>
    <row r="3" spans="2:19" ht="31.5" customHeight="1" thickBot="1">
      <c r="B3" s="328" t="s">
        <v>1</v>
      </c>
      <c r="C3" s="328" t="s">
        <v>55</v>
      </c>
      <c r="D3" s="328" t="s">
        <v>56</v>
      </c>
      <c r="E3" s="328" t="s">
        <v>2</v>
      </c>
      <c r="F3" s="328" t="s">
        <v>3</v>
      </c>
      <c r="G3" s="328" t="s">
        <v>51</v>
      </c>
      <c r="H3" s="337" t="s">
        <v>52</v>
      </c>
      <c r="I3" s="343"/>
      <c r="J3" s="338"/>
      <c r="K3" s="328" t="s">
        <v>98</v>
      </c>
      <c r="L3" s="337" t="s">
        <v>53</v>
      </c>
      <c r="M3" s="343"/>
      <c r="N3" s="338"/>
      <c r="O3" s="337" t="s">
        <v>99</v>
      </c>
      <c r="P3" s="338"/>
      <c r="Q3" s="333" t="s">
        <v>229</v>
      </c>
      <c r="R3" s="337" t="s">
        <v>5</v>
      </c>
      <c r="S3" s="354" t="s">
        <v>50</v>
      </c>
    </row>
    <row r="4" spans="2:19" ht="15" thickBot="1">
      <c r="B4" s="329"/>
      <c r="C4" s="329"/>
      <c r="D4" s="329"/>
      <c r="E4" s="329"/>
      <c r="F4" s="329"/>
      <c r="G4" s="329"/>
      <c r="H4" s="339"/>
      <c r="I4" s="344"/>
      <c r="J4" s="340"/>
      <c r="K4" s="329"/>
      <c r="L4" s="339"/>
      <c r="M4" s="344"/>
      <c r="N4" s="340"/>
      <c r="O4" s="339"/>
      <c r="P4" s="340"/>
      <c r="Q4" s="334"/>
      <c r="R4" s="339"/>
      <c r="S4" s="354"/>
    </row>
    <row r="5" spans="2:19" ht="15" thickBot="1">
      <c r="B5" s="329"/>
      <c r="C5" s="329"/>
      <c r="D5" s="329"/>
      <c r="E5" s="329"/>
      <c r="F5" s="329"/>
      <c r="G5" s="329"/>
      <c r="H5" s="339"/>
      <c r="I5" s="344"/>
      <c r="J5" s="340"/>
      <c r="K5" s="329"/>
      <c r="L5" s="339"/>
      <c r="M5" s="344"/>
      <c r="N5" s="340"/>
      <c r="O5" s="339"/>
      <c r="P5" s="340"/>
      <c r="Q5" s="334"/>
      <c r="R5" s="339"/>
      <c r="S5" s="354"/>
    </row>
    <row r="6" spans="2:19" ht="15" thickBot="1">
      <c r="B6" s="329"/>
      <c r="C6" s="329"/>
      <c r="D6" s="329"/>
      <c r="E6" s="329"/>
      <c r="F6" s="329"/>
      <c r="G6" s="329"/>
      <c r="H6" s="339"/>
      <c r="I6" s="344"/>
      <c r="J6" s="340"/>
      <c r="K6" s="329"/>
      <c r="L6" s="339"/>
      <c r="M6" s="344"/>
      <c r="N6" s="340"/>
      <c r="O6" s="339"/>
      <c r="P6" s="340"/>
      <c r="Q6" s="334"/>
      <c r="R6" s="339"/>
      <c r="S6" s="354"/>
    </row>
    <row r="7" spans="2:19" ht="15" thickBot="1">
      <c r="B7" s="330"/>
      <c r="C7" s="330"/>
      <c r="D7" s="330"/>
      <c r="E7" s="330"/>
      <c r="F7" s="330"/>
      <c r="G7" s="330"/>
      <c r="H7" s="341"/>
      <c r="I7" s="345"/>
      <c r="J7" s="342"/>
      <c r="K7" s="330"/>
      <c r="L7" s="341"/>
      <c r="M7" s="345"/>
      <c r="N7" s="342"/>
      <c r="O7" s="341"/>
      <c r="P7" s="342"/>
      <c r="Q7" s="335"/>
      <c r="R7" s="341"/>
      <c r="S7" s="354"/>
    </row>
    <row r="8" spans="2:19" ht="15.75" thickBot="1">
      <c r="B8" s="131"/>
      <c r="C8" s="133"/>
      <c r="D8" s="133"/>
      <c r="E8" s="133"/>
      <c r="F8" s="133"/>
      <c r="G8" s="133"/>
      <c r="H8" s="133" t="s">
        <v>6</v>
      </c>
      <c r="I8" s="133" t="s">
        <v>7</v>
      </c>
      <c r="J8" s="133" t="s">
        <v>8</v>
      </c>
      <c r="K8" s="133"/>
      <c r="L8" s="133" t="s">
        <v>9</v>
      </c>
      <c r="M8" s="133" t="s">
        <v>10</v>
      </c>
      <c r="N8" s="133" t="s">
        <v>11</v>
      </c>
      <c r="O8" s="133" t="s">
        <v>12</v>
      </c>
      <c r="P8" s="133" t="s">
        <v>13</v>
      </c>
      <c r="Q8" s="188"/>
      <c r="R8" s="132"/>
      <c r="S8" s="96"/>
    </row>
    <row r="9" spans="1:19" s="29" customFormat="1" ht="21" customHeight="1" thickBot="1">
      <c r="A9" s="102"/>
      <c r="B9" s="38"/>
      <c r="C9" s="5" t="s">
        <v>14</v>
      </c>
      <c r="D9" s="218" t="s">
        <v>215</v>
      </c>
      <c r="E9" s="241"/>
      <c r="F9" s="241"/>
      <c r="G9" s="279">
        <v>90</v>
      </c>
      <c r="H9" s="83">
        <f>H10+H11+H12+H13+H15</f>
        <v>12.365</v>
      </c>
      <c r="I9" s="83">
        <f aca="true" t="shared" si="0" ref="I9:P9">I10+I11+I12+I13+I15</f>
        <v>10.200000000000001</v>
      </c>
      <c r="J9" s="83">
        <f t="shared" si="0"/>
        <v>14.805000000000001</v>
      </c>
      <c r="K9" s="83">
        <f t="shared" si="0"/>
        <v>186.2</v>
      </c>
      <c r="L9" s="83">
        <f t="shared" si="0"/>
        <v>0.0467</v>
      </c>
      <c r="M9" s="83">
        <f t="shared" si="0"/>
        <v>0.2275</v>
      </c>
      <c r="N9" s="83">
        <f t="shared" si="0"/>
        <v>0.675</v>
      </c>
      <c r="O9" s="83">
        <f t="shared" si="0"/>
        <v>132.1</v>
      </c>
      <c r="P9" s="83">
        <f t="shared" si="0"/>
        <v>0.447</v>
      </c>
      <c r="Q9" s="189">
        <v>10</v>
      </c>
      <c r="R9" s="86">
        <f>R10+R11+R12+R13+R15</f>
        <v>918.25</v>
      </c>
      <c r="S9" s="86">
        <f>SUM(S10:S15)</f>
        <v>20.63375</v>
      </c>
    </row>
    <row r="10" spans="2:19" ht="21" customHeight="1" thickBot="1">
      <c r="B10" s="1"/>
      <c r="C10" s="3"/>
      <c r="D10" s="219" t="s">
        <v>58</v>
      </c>
      <c r="E10" s="296">
        <v>50</v>
      </c>
      <c r="F10" s="238">
        <v>50</v>
      </c>
      <c r="G10" s="320"/>
      <c r="H10" s="66">
        <v>10.8</v>
      </c>
      <c r="I10" s="66">
        <v>5.4</v>
      </c>
      <c r="J10" s="66">
        <v>1.8</v>
      </c>
      <c r="K10" s="66">
        <v>84.5</v>
      </c>
      <c r="L10" s="66">
        <v>0.024</v>
      </c>
      <c r="M10" s="66">
        <v>0.18</v>
      </c>
      <c r="N10" s="66">
        <v>0.3</v>
      </c>
      <c r="O10" s="66">
        <v>98.4</v>
      </c>
      <c r="P10" s="66">
        <v>0.276</v>
      </c>
      <c r="Q10" s="39"/>
      <c r="R10" s="72">
        <v>250.5</v>
      </c>
      <c r="S10" s="97">
        <f>(E10*R10)/1000</f>
        <v>12.525</v>
      </c>
    </row>
    <row r="11" spans="2:19" ht="21" customHeight="1" thickBot="1">
      <c r="B11" s="46"/>
      <c r="C11" s="47"/>
      <c r="D11" s="219" t="s">
        <v>92</v>
      </c>
      <c r="E11" s="238">
        <v>10</v>
      </c>
      <c r="F11" s="238">
        <v>10</v>
      </c>
      <c r="G11" s="320"/>
      <c r="H11" s="66">
        <v>1.03</v>
      </c>
      <c r="I11" s="66">
        <v>0.1</v>
      </c>
      <c r="J11" s="66">
        <v>6.79</v>
      </c>
      <c r="K11" s="66">
        <v>32.8</v>
      </c>
      <c r="L11" s="66">
        <v>0.014</v>
      </c>
      <c r="M11" s="66">
        <v>0.004</v>
      </c>
      <c r="N11" s="66"/>
      <c r="O11" s="66">
        <v>2</v>
      </c>
      <c r="P11" s="66">
        <v>0.096</v>
      </c>
      <c r="Q11" s="39"/>
      <c r="R11" s="72">
        <v>50</v>
      </c>
      <c r="S11" s="97">
        <f>(E11*R11)/1000</f>
        <v>0.5</v>
      </c>
    </row>
    <row r="12" spans="2:19" ht="21" customHeight="1" thickBot="1">
      <c r="B12" s="46"/>
      <c r="C12" s="47"/>
      <c r="D12" s="219" t="s">
        <v>17</v>
      </c>
      <c r="E12" s="238">
        <v>5</v>
      </c>
      <c r="F12" s="238">
        <f>E12</f>
        <v>5</v>
      </c>
      <c r="G12" s="320"/>
      <c r="H12" s="66">
        <v>0.035</v>
      </c>
      <c r="I12" s="66">
        <v>3.9</v>
      </c>
      <c r="J12" s="66">
        <v>0.05</v>
      </c>
      <c r="K12" s="66">
        <v>35.45</v>
      </c>
      <c r="L12" s="66">
        <v>0.0075</v>
      </c>
      <c r="M12" s="66">
        <v>0.006</v>
      </c>
      <c r="N12" s="66"/>
      <c r="O12" s="66">
        <v>0.6</v>
      </c>
      <c r="P12" s="66">
        <v>0.01</v>
      </c>
      <c r="Q12" s="39"/>
      <c r="R12" s="72">
        <v>483</v>
      </c>
      <c r="S12" s="97">
        <f>(E12*R12)/1000</f>
        <v>2.415</v>
      </c>
    </row>
    <row r="13" spans="1:19" s="4" customFormat="1" ht="21" customHeight="1" thickBot="1">
      <c r="A13" s="99"/>
      <c r="B13" s="65"/>
      <c r="C13" s="45"/>
      <c r="D13" s="219" t="s">
        <v>35</v>
      </c>
      <c r="E13" s="238">
        <v>25</v>
      </c>
      <c r="F13" s="238">
        <v>25</v>
      </c>
      <c r="G13" s="10"/>
      <c r="H13" s="66">
        <v>0.5</v>
      </c>
      <c r="I13" s="66">
        <v>0.8</v>
      </c>
      <c r="J13" s="66">
        <v>1.175</v>
      </c>
      <c r="K13" s="66">
        <v>14.5</v>
      </c>
      <c r="L13" s="66">
        <v>0.0012</v>
      </c>
      <c r="M13" s="66">
        <v>0.0375</v>
      </c>
      <c r="N13" s="66">
        <v>0.375</v>
      </c>
      <c r="O13" s="66">
        <v>31</v>
      </c>
      <c r="P13" s="66">
        <v>0.05</v>
      </c>
      <c r="Q13" s="39"/>
      <c r="R13" s="72">
        <v>69.75</v>
      </c>
      <c r="S13" s="97">
        <f>(E13*R13)/1000</f>
        <v>1.74375</v>
      </c>
    </row>
    <row r="14" spans="1:19" s="4" customFormat="1" ht="21" customHeight="1" thickBot="1">
      <c r="A14" s="99"/>
      <c r="B14" s="65"/>
      <c r="C14" s="45"/>
      <c r="D14" s="219" t="s">
        <v>43</v>
      </c>
      <c r="E14" s="238">
        <v>0.5</v>
      </c>
      <c r="F14" s="238">
        <v>0.5</v>
      </c>
      <c r="G14" s="10"/>
      <c r="H14" s="66">
        <v>3.048</v>
      </c>
      <c r="I14" s="66">
        <v>2.76</v>
      </c>
      <c r="J14" s="66">
        <v>0.168</v>
      </c>
      <c r="K14" s="66">
        <v>37.68</v>
      </c>
      <c r="L14" s="66">
        <v>0.0168</v>
      </c>
      <c r="M14" s="66">
        <v>0.105</v>
      </c>
      <c r="N14" s="66"/>
      <c r="O14" s="66">
        <v>1.2</v>
      </c>
      <c r="P14" s="66">
        <v>0.6</v>
      </c>
      <c r="Q14" s="174"/>
      <c r="R14" s="69">
        <v>6.25</v>
      </c>
      <c r="S14" s="97">
        <f>(E14*R14)</f>
        <v>3.125</v>
      </c>
    </row>
    <row r="15" spans="1:19" s="4" customFormat="1" ht="21" customHeight="1" thickBot="1">
      <c r="A15" s="99"/>
      <c r="B15" s="65"/>
      <c r="C15" s="45"/>
      <c r="D15" s="219" t="s">
        <v>18</v>
      </c>
      <c r="E15" s="238">
        <v>5</v>
      </c>
      <c r="F15" s="238">
        <v>5</v>
      </c>
      <c r="G15" s="10"/>
      <c r="H15" s="66"/>
      <c r="I15" s="66"/>
      <c r="J15" s="66">
        <v>4.99</v>
      </c>
      <c r="K15" s="66">
        <v>18.95</v>
      </c>
      <c r="L15" s="66"/>
      <c r="M15" s="66"/>
      <c r="N15" s="66"/>
      <c r="O15" s="66">
        <v>0.1</v>
      </c>
      <c r="P15" s="66">
        <v>0.015</v>
      </c>
      <c r="Q15" s="39"/>
      <c r="R15" s="72">
        <v>65</v>
      </c>
      <c r="S15" s="97">
        <f>(E15*R15)/1000</f>
        <v>0.325</v>
      </c>
    </row>
    <row r="16" spans="1:19" s="196" customFormat="1" ht="21" customHeight="1" thickBot="1">
      <c r="A16" s="276"/>
      <c r="B16" s="38"/>
      <c r="C16" s="8"/>
      <c r="D16" s="220" t="s">
        <v>216</v>
      </c>
      <c r="E16" s="237"/>
      <c r="F16" s="237"/>
      <c r="G16" s="9">
        <v>50</v>
      </c>
      <c r="H16" s="53">
        <f>H17</f>
        <v>0</v>
      </c>
      <c r="I16" s="53">
        <f aca="true" t="shared" si="1" ref="I16:P16">I17</f>
        <v>0</v>
      </c>
      <c r="J16" s="53">
        <f t="shared" si="1"/>
        <v>0.35</v>
      </c>
      <c r="K16" s="53">
        <f t="shared" si="1"/>
        <v>1.315</v>
      </c>
      <c r="L16" s="53">
        <f t="shared" si="1"/>
        <v>0</v>
      </c>
      <c r="M16" s="53">
        <f t="shared" si="1"/>
        <v>0</v>
      </c>
      <c r="N16" s="53">
        <f t="shared" si="1"/>
        <v>0</v>
      </c>
      <c r="O16" s="53">
        <f t="shared" si="1"/>
        <v>0.3</v>
      </c>
      <c r="P16" s="53">
        <f t="shared" si="1"/>
        <v>0.005</v>
      </c>
      <c r="Q16" s="176">
        <v>64</v>
      </c>
      <c r="R16" s="68">
        <f>R17</f>
        <v>190</v>
      </c>
      <c r="S16" s="68">
        <f>S17</f>
        <v>1.52</v>
      </c>
    </row>
    <row r="17" spans="1:19" s="4" customFormat="1" ht="21" customHeight="1" thickBot="1">
      <c r="A17" s="99"/>
      <c r="B17" s="65"/>
      <c r="C17" s="45"/>
      <c r="D17" s="219" t="s">
        <v>217</v>
      </c>
      <c r="E17" s="238">
        <v>8</v>
      </c>
      <c r="F17" s="238">
        <v>8</v>
      </c>
      <c r="G17" s="10"/>
      <c r="H17" s="66"/>
      <c r="I17" s="66"/>
      <c r="J17" s="66">
        <v>0.35</v>
      </c>
      <c r="K17" s="66">
        <v>1.315</v>
      </c>
      <c r="L17" s="66"/>
      <c r="M17" s="66"/>
      <c r="N17" s="66"/>
      <c r="O17" s="66">
        <v>0.3</v>
      </c>
      <c r="P17" s="66">
        <v>0.005</v>
      </c>
      <c r="Q17" s="66"/>
      <c r="R17" s="72">
        <v>190</v>
      </c>
      <c r="S17" s="97">
        <f>(E17*R17)/1000</f>
        <v>1.52</v>
      </c>
    </row>
    <row r="18" spans="1:19" s="4" customFormat="1" ht="21" customHeight="1" thickBot="1">
      <c r="A18" s="99"/>
      <c r="B18" s="38"/>
      <c r="C18" s="8"/>
      <c r="D18" s="222" t="s">
        <v>203</v>
      </c>
      <c r="E18" s="237"/>
      <c r="F18" s="237"/>
      <c r="G18" s="9">
        <v>200</v>
      </c>
      <c r="H18" s="53">
        <f aca="true" t="shared" si="2" ref="H18:P18">H20+H19+H21</f>
        <v>2.24</v>
      </c>
      <c r="I18" s="53">
        <f t="shared" si="2"/>
        <v>2.56</v>
      </c>
      <c r="J18" s="53">
        <f t="shared" si="2"/>
        <v>13.74</v>
      </c>
      <c r="K18" s="53">
        <f t="shared" si="2"/>
        <v>84.55</v>
      </c>
      <c r="L18" s="53">
        <f t="shared" si="2"/>
        <v>0.032</v>
      </c>
      <c r="M18" s="53">
        <f t="shared" si="2"/>
        <v>0.12</v>
      </c>
      <c r="N18" s="53">
        <f t="shared" si="2"/>
        <v>1.2</v>
      </c>
      <c r="O18" s="53">
        <f t="shared" si="2"/>
        <v>99.4</v>
      </c>
      <c r="P18" s="53">
        <f t="shared" si="2"/>
        <v>0.19</v>
      </c>
      <c r="Q18" s="176" t="s">
        <v>266</v>
      </c>
      <c r="R18" s="68">
        <f>R19+R21+R20</f>
        <v>514.75</v>
      </c>
      <c r="S18" s="68">
        <f>S19+S21+S20</f>
        <v>6.61</v>
      </c>
    </row>
    <row r="19" spans="2:19" ht="21" customHeight="1" thickBot="1">
      <c r="B19" s="46"/>
      <c r="C19" s="47"/>
      <c r="D19" s="223" t="s">
        <v>97</v>
      </c>
      <c r="E19" s="238">
        <v>1</v>
      </c>
      <c r="F19" s="238">
        <v>1</v>
      </c>
      <c r="G19" s="10"/>
      <c r="H19" s="66"/>
      <c r="I19" s="66"/>
      <c r="J19" s="66"/>
      <c r="K19" s="66">
        <v>0.25</v>
      </c>
      <c r="L19" s="67"/>
      <c r="M19" s="67"/>
      <c r="N19" s="67"/>
      <c r="O19" s="67"/>
      <c r="P19" s="67"/>
      <c r="Q19" s="177"/>
      <c r="R19" s="72">
        <v>380</v>
      </c>
      <c r="S19" s="97">
        <f aca="true" t="shared" si="3" ref="S19:S57">(E19*R19)/1000</f>
        <v>0.38</v>
      </c>
    </row>
    <row r="20" spans="2:19" ht="21" customHeight="1" thickBot="1">
      <c r="B20" s="46"/>
      <c r="C20" s="47"/>
      <c r="D20" s="223" t="s">
        <v>35</v>
      </c>
      <c r="E20" s="238">
        <v>80</v>
      </c>
      <c r="F20" s="238">
        <v>80</v>
      </c>
      <c r="G20" s="290"/>
      <c r="H20" s="67">
        <v>2.24</v>
      </c>
      <c r="I20" s="67">
        <v>2.56</v>
      </c>
      <c r="J20" s="66">
        <v>3.76</v>
      </c>
      <c r="K20" s="66">
        <v>46.4</v>
      </c>
      <c r="L20" s="66">
        <v>0.032</v>
      </c>
      <c r="M20" s="66">
        <v>0.12</v>
      </c>
      <c r="N20" s="66">
        <v>1.2</v>
      </c>
      <c r="O20" s="66">
        <v>99.2</v>
      </c>
      <c r="P20" s="66">
        <v>0.16</v>
      </c>
      <c r="Q20" s="177"/>
      <c r="R20" s="72">
        <v>69.75</v>
      </c>
      <c r="S20" s="97">
        <f t="shared" si="3"/>
        <v>5.58</v>
      </c>
    </row>
    <row r="21" spans="2:19" ht="21" customHeight="1" thickBot="1">
      <c r="B21" s="46"/>
      <c r="C21" s="47"/>
      <c r="D21" s="223" t="s">
        <v>18</v>
      </c>
      <c r="E21" s="238">
        <v>10</v>
      </c>
      <c r="F21" s="238">
        <v>10</v>
      </c>
      <c r="G21" s="10"/>
      <c r="H21" s="66"/>
      <c r="I21" s="66"/>
      <c r="J21" s="66">
        <v>9.98</v>
      </c>
      <c r="K21" s="66">
        <v>37.9</v>
      </c>
      <c r="L21" s="66"/>
      <c r="M21" s="66"/>
      <c r="N21" s="66"/>
      <c r="O21" s="66">
        <v>0.2</v>
      </c>
      <c r="P21" s="66">
        <v>0.03</v>
      </c>
      <c r="Q21" s="39"/>
      <c r="R21" s="72">
        <v>65</v>
      </c>
      <c r="S21" s="97">
        <f t="shared" si="3"/>
        <v>0.65</v>
      </c>
    </row>
    <row r="22" spans="2:19" ht="2.25" customHeight="1" hidden="1" thickBot="1">
      <c r="B22" s="46"/>
      <c r="C22" s="47"/>
      <c r="D22" s="223"/>
      <c r="E22" s="238"/>
      <c r="F22" s="238"/>
      <c r="G22" s="10"/>
      <c r="H22" s="66"/>
      <c r="I22" s="66"/>
      <c r="J22" s="66"/>
      <c r="K22" s="66"/>
      <c r="L22" s="66"/>
      <c r="M22" s="66"/>
      <c r="N22" s="66"/>
      <c r="O22" s="66"/>
      <c r="P22" s="66"/>
      <c r="Q22" s="39"/>
      <c r="R22" s="72">
        <v>52</v>
      </c>
      <c r="S22" s="97">
        <f t="shared" si="3"/>
        <v>0</v>
      </c>
    </row>
    <row r="23" spans="1:19" s="4" customFormat="1" ht="21" customHeight="1" thickBot="1">
      <c r="A23" s="99"/>
      <c r="B23" s="38"/>
      <c r="C23" s="8"/>
      <c r="D23" s="222" t="s">
        <v>22</v>
      </c>
      <c r="E23" s="237"/>
      <c r="F23" s="237"/>
      <c r="G23" s="9">
        <v>37</v>
      </c>
      <c r="H23" s="53">
        <f>H24+H25</f>
        <v>2.359</v>
      </c>
      <c r="I23" s="53">
        <f aca="true" t="shared" si="4" ref="I23:P23">I24+I25</f>
        <v>6.36</v>
      </c>
      <c r="J23" s="53">
        <f t="shared" si="4"/>
        <v>15.01</v>
      </c>
      <c r="K23" s="53">
        <f t="shared" si="4"/>
        <v>128.23</v>
      </c>
      <c r="L23" s="53">
        <f t="shared" si="4"/>
        <v>0.0915</v>
      </c>
      <c r="M23" s="53">
        <f t="shared" si="4"/>
        <v>0.0174</v>
      </c>
      <c r="N23" s="53">
        <f t="shared" si="4"/>
        <v>0</v>
      </c>
      <c r="O23" s="53">
        <f t="shared" si="4"/>
        <v>6.84</v>
      </c>
      <c r="P23" s="53">
        <f t="shared" si="4"/>
        <v>0.608</v>
      </c>
      <c r="Q23" s="176" t="s">
        <v>231</v>
      </c>
      <c r="R23" s="68">
        <f>R24+R25</f>
        <v>594.6</v>
      </c>
      <c r="S23" s="68">
        <f>S24+S25</f>
        <v>6.728999999999999</v>
      </c>
    </row>
    <row r="24" spans="2:19" ht="21" customHeight="1" thickBot="1">
      <c r="B24" s="46"/>
      <c r="C24" s="47"/>
      <c r="D24" s="223" t="s">
        <v>23</v>
      </c>
      <c r="E24" s="238">
        <v>30</v>
      </c>
      <c r="F24" s="238">
        <v>30</v>
      </c>
      <c r="G24" s="10"/>
      <c r="H24" s="66">
        <v>2.31</v>
      </c>
      <c r="I24" s="66">
        <v>0.9</v>
      </c>
      <c r="J24" s="66">
        <v>14.94</v>
      </c>
      <c r="K24" s="66">
        <v>78.6</v>
      </c>
      <c r="L24" s="66">
        <v>0.081</v>
      </c>
      <c r="M24" s="66">
        <v>0.009</v>
      </c>
      <c r="N24" s="66"/>
      <c r="O24" s="66">
        <v>6</v>
      </c>
      <c r="P24" s="66">
        <v>0.594</v>
      </c>
      <c r="Q24" s="39"/>
      <c r="R24" s="72">
        <v>111.6</v>
      </c>
      <c r="S24" s="97">
        <f t="shared" si="3"/>
        <v>3.348</v>
      </c>
    </row>
    <row r="25" spans="2:19" ht="21" customHeight="1" thickBot="1">
      <c r="B25" s="1"/>
      <c r="C25" s="3"/>
      <c r="D25" s="223" t="s">
        <v>17</v>
      </c>
      <c r="E25" s="238">
        <v>7</v>
      </c>
      <c r="F25" s="238">
        <v>7</v>
      </c>
      <c r="G25" s="10"/>
      <c r="H25" s="66">
        <v>0.049</v>
      </c>
      <c r="I25" s="66">
        <v>5.46</v>
      </c>
      <c r="J25" s="66">
        <v>0.07</v>
      </c>
      <c r="K25" s="66">
        <v>49.63</v>
      </c>
      <c r="L25" s="66">
        <v>0.0105</v>
      </c>
      <c r="M25" s="66">
        <v>0.0084</v>
      </c>
      <c r="N25" s="66"/>
      <c r="O25" s="66">
        <v>0.84</v>
      </c>
      <c r="P25" s="66">
        <v>0.014</v>
      </c>
      <c r="Q25" s="39"/>
      <c r="R25" s="72">
        <v>483</v>
      </c>
      <c r="S25" s="97">
        <f t="shared" si="3"/>
        <v>3.381</v>
      </c>
    </row>
    <row r="26" spans="1:19" s="4" customFormat="1" ht="21" customHeight="1" thickBot="1">
      <c r="A26" s="99"/>
      <c r="B26" s="38"/>
      <c r="C26" s="5" t="s">
        <v>24</v>
      </c>
      <c r="D26" s="225" t="s">
        <v>204</v>
      </c>
      <c r="E26" s="250">
        <v>80</v>
      </c>
      <c r="F26" s="250">
        <v>80</v>
      </c>
      <c r="G26" s="49">
        <v>80</v>
      </c>
      <c r="H26" s="83">
        <v>0.24</v>
      </c>
      <c r="I26" s="83">
        <v>0.18</v>
      </c>
      <c r="J26" s="83">
        <v>5.7</v>
      </c>
      <c r="K26" s="83">
        <v>25.2</v>
      </c>
      <c r="L26" s="83"/>
      <c r="M26" s="83"/>
      <c r="N26" s="83"/>
      <c r="O26" s="83"/>
      <c r="P26" s="83"/>
      <c r="Q26" s="189" t="s">
        <v>251</v>
      </c>
      <c r="R26" s="86">
        <v>168</v>
      </c>
      <c r="S26" s="98">
        <f t="shared" si="3"/>
        <v>13.44</v>
      </c>
    </row>
    <row r="27" spans="1:19" s="4" customFormat="1" ht="21" customHeight="1" thickBot="1">
      <c r="A27" s="99"/>
      <c r="B27" s="38"/>
      <c r="C27" s="5" t="s">
        <v>26</v>
      </c>
      <c r="D27" s="225" t="s">
        <v>352</v>
      </c>
      <c r="E27" s="250"/>
      <c r="F27" s="250"/>
      <c r="G27" s="49">
        <v>40</v>
      </c>
      <c r="H27" s="83">
        <f>H28+H29+H30</f>
        <v>0.813</v>
      </c>
      <c r="I27" s="83">
        <f aca="true" t="shared" si="5" ref="I27:P27">I28+I29+I30</f>
        <v>0.661</v>
      </c>
      <c r="J27" s="83">
        <f t="shared" si="5"/>
        <v>4.965999999999999</v>
      </c>
      <c r="K27" s="83">
        <f>SUM(K28:K32)</f>
        <v>69.11</v>
      </c>
      <c r="L27" s="83">
        <f t="shared" si="5"/>
        <v>0.0075</v>
      </c>
      <c r="M27" s="83">
        <f t="shared" si="5"/>
        <v>0.0166</v>
      </c>
      <c r="N27" s="83">
        <f t="shared" si="5"/>
        <v>0</v>
      </c>
      <c r="O27" s="83">
        <f t="shared" si="5"/>
        <v>13.48</v>
      </c>
      <c r="P27" s="83">
        <f t="shared" si="5"/>
        <v>0.437</v>
      </c>
      <c r="Q27" s="189" t="s">
        <v>287</v>
      </c>
      <c r="R27" s="86">
        <f>R28+R29+R30+R32+R31</f>
        <v>902.55</v>
      </c>
      <c r="S27" s="86">
        <f>S28+S29+S30+S32+S31</f>
        <v>3.1526500000000004</v>
      </c>
    </row>
    <row r="28" spans="2:19" ht="21" customHeight="1" thickBot="1">
      <c r="B28" s="46"/>
      <c r="C28" s="47"/>
      <c r="D28" s="223" t="s">
        <v>223</v>
      </c>
      <c r="E28" s="238">
        <v>35</v>
      </c>
      <c r="F28" s="238">
        <v>28</v>
      </c>
      <c r="G28" s="10"/>
      <c r="H28" s="66">
        <v>0.42</v>
      </c>
      <c r="I28" s="66">
        <v>0.028</v>
      </c>
      <c r="J28" s="66">
        <v>2.8</v>
      </c>
      <c r="K28" s="66">
        <v>11.76</v>
      </c>
      <c r="L28" s="66"/>
      <c r="M28" s="66">
        <v>0.0112</v>
      </c>
      <c r="N28" s="66"/>
      <c r="O28" s="66">
        <v>10.36</v>
      </c>
      <c r="P28" s="66">
        <v>0.392</v>
      </c>
      <c r="Q28" s="39"/>
      <c r="R28" s="72">
        <v>29</v>
      </c>
      <c r="S28" s="97">
        <f t="shared" si="3"/>
        <v>1.015</v>
      </c>
    </row>
    <row r="29" spans="2:19" ht="21" customHeight="1" thickBot="1">
      <c r="B29" s="46"/>
      <c r="C29" s="47"/>
      <c r="D29" s="223" t="s">
        <v>69</v>
      </c>
      <c r="E29" s="238">
        <v>3</v>
      </c>
      <c r="F29" s="238">
        <v>3</v>
      </c>
      <c r="G29" s="10"/>
      <c r="H29" s="66">
        <v>0.084</v>
      </c>
      <c r="I29" s="66">
        <v>0.6</v>
      </c>
      <c r="J29" s="66">
        <v>0.096</v>
      </c>
      <c r="K29" s="66">
        <v>6.18</v>
      </c>
      <c r="L29" s="66"/>
      <c r="M29" s="66">
        <v>0.003</v>
      </c>
      <c r="N29" s="66"/>
      <c r="O29" s="66">
        <v>2.58</v>
      </c>
      <c r="P29" s="66">
        <v>0.009</v>
      </c>
      <c r="Q29" s="39"/>
      <c r="R29" s="72">
        <v>218.55</v>
      </c>
      <c r="S29" s="97">
        <f t="shared" si="3"/>
        <v>0.6556500000000001</v>
      </c>
    </row>
    <row r="30" spans="1:19" s="4" customFormat="1" ht="21" customHeight="1" thickBot="1">
      <c r="A30" s="99"/>
      <c r="B30" s="65"/>
      <c r="C30" s="45"/>
      <c r="D30" s="223" t="s">
        <v>42</v>
      </c>
      <c r="E30" s="238">
        <v>3</v>
      </c>
      <c r="F30" s="238">
        <v>3</v>
      </c>
      <c r="G30" s="10"/>
      <c r="H30" s="66">
        <v>0.309</v>
      </c>
      <c r="I30" s="66">
        <v>0.033</v>
      </c>
      <c r="J30" s="66">
        <v>2.07</v>
      </c>
      <c r="K30" s="66">
        <v>10.02</v>
      </c>
      <c r="L30" s="66">
        <v>0.0075</v>
      </c>
      <c r="M30" s="66">
        <v>0.0024</v>
      </c>
      <c r="N30" s="66"/>
      <c r="O30" s="66">
        <v>0.54</v>
      </c>
      <c r="P30" s="66">
        <v>0.036</v>
      </c>
      <c r="Q30" s="39"/>
      <c r="R30" s="72">
        <v>37</v>
      </c>
      <c r="S30" s="97">
        <f t="shared" si="3"/>
        <v>0.111</v>
      </c>
    </row>
    <row r="31" spans="1:19" s="4" customFormat="1" ht="21" customHeight="1" thickBot="1">
      <c r="A31" s="99"/>
      <c r="B31" s="65"/>
      <c r="C31" s="45"/>
      <c r="D31" s="223" t="s">
        <v>189</v>
      </c>
      <c r="E31" s="238">
        <v>2</v>
      </c>
      <c r="F31" s="238">
        <v>2</v>
      </c>
      <c r="G31" s="10"/>
      <c r="H31" s="66">
        <v>0.014</v>
      </c>
      <c r="I31" s="66">
        <v>1.56</v>
      </c>
      <c r="J31" s="66">
        <v>0.02</v>
      </c>
      <c r="K31" s="66">
        <v>14.18</v>
      </c>
      <c r="L31" s="66">
        <v>0.003</v>
      </c>
      <c r="M31" s="66">
        <v>0.0024</v>
      </c>
      <c r="N31" s="66"/>
      <c r="O31" s="66">
        <v>0.24</v>
      </c>
      <c r="P31" s="66">
        <v>0.004</v>
      </c>
      <c r="Q31" s="39"/>
      <c r="R31" s="72">
        <v>483</v>
      </c>
      <c r="S31" s="150">
        <f t="shared" si="3"/>
        <v>0.966</v>
      </c>
    </row>
    <row r="32" spans="1:19" s="4" customFormat="1" ht="21" customHeight="1" thickBot="1">
      <c r="A32" s="99"/>
      <c r="B32" s="65"/>
      <c r="C32" s="45"/>
      <c r="D32" s="223" t="s">
        <v>202</v>
      </c>
      <c r="E32" s="238">
        <v>3</v>
      </c>
      <c r="F32" s="238">
        <v>3</v>
      </c>
      <c r="G32" s="10"/>
      <c r="H32" s="66"/>
      <c r="I32" s="66">
        <v>2.997</v>
      </c>
      <c r="J32" s="66"/>
      <c r="K32" s="66">
        <v>26.97</v>
      </c>
      <c r="L32" s="66"/>
      <c r="M32" s="66"/>
      <c r="N32" s="66"/>
      <c r="O32" s="66"/>
      <c r="P32" s="66"/>
      <c r="Q32" s="39"/>
      <c r="R32" s="72">
        <v>135</v>
      </c>
      <c r="S32" s="150">
        <f t="shared" si="3"/>
        <v>0.405</v>
      </c>
    </row>
    <row r="33" spans="2:19" ht="35.25" customHeight="1" thickBot="1">
      <c r="B33" s="38"/>
      <c r="C33" s="61"/>
      <c r="D33" s="222" t="s">
        <v>127</v>
      </c>
      <c r="E33" s="237"/>
      <c r="F33" s="237"/>
      <c r="G33" s="9">
        <v>250</v>
      </c>
      <c r="H33" s="53">
        <f>H34+H35+H36+H37+H38+H39+H41</f>
        <v>9.757</v>
      </c>
      <c r="I33" s="53">
        <f aca="true" t="shared" si="6" ref="I33:P33">I34+I35+I36+I37+I38+I39+I41</f>
        <v>8.927</v>
      </c>
      <c r="J33" s="53">
        <f t="shared" si="6"/>
        <v>12.786</v>
      </c>
      <c r="K33" s="53">
        <f>SUM(K34:K41)</f>
        <v>171.04500000000002</v>
      </c>
      <c r="L33" s="53">
        <f t="shared" si="6"/>
        <v>0.0837</v>
      </c>
      <c r="M33" s="53">
        <f t="shared" si="6"/>
        <v>0.1606</v>
      </c>
      <c r="N33" s="53">
        <f t="shared" si="6"/>
        <v>0.52</v>
      </c>
      <c r="O33" s="53">
        <f t="shared" si="6"/>
        <v>41.3</v>
      </c>
      <c r="P33" s="53">
        <f t="shared" si="6"/>
        <v>1.485</v>
      </c>
      <c r="Q33" s="176" t="s">
        <v>240</v>
      </c>
      <c r="R33" s="68">
        <f>R34+R35+R36+R37+R38+R39+R41+R40</f>
        <v>1428.05</v>
      </c>
      <c r="S33" s="68">
        <f>S34+S35+S36+S37+S38+S39+S41+S40</f>
        <v>9.625200000000001</v>
      </c>
    </row>
    <row r="34" spans="2:19" ht="21" customHeight="1" thickBot="1">
      <c r="B34" s="46"/>
      <c r="C34" s="47"/>
      <c r="D34" s="223" t="s">
        <v>87</v>
      </c>
      <c r="E34" s="296">
        <v>24</v>
      </c>
      <c r="F34" s="296">
        <v>24</v>
      </c>
      <c r="G34" s="277"/>
      <c r="H34" s="273">
        <v>4.368</v>
      </c>
      <c r="I34" s="273">
        <v>4.416</v>
      </c>
      <c r="J34" s="273">
        <v>0.168</v>
      </c>
      <c r="K34" s="273">
        <v>57.84</v>
      </c>
      <c r="L34" s="273">
        <v>0.019</v>
      </c>
      <c r="M34" s="273">
        <v>0.036</v>
      </c>
      <c r="N34" s="273">
        <v>0</v>
      </c>
      <c r="O34" s="273">
        <v>4.08</v>
      </c>
      <c r="P34" s="273">
        <v>0.384</v>
      </c>
      <c r="Q34" s="39"/>
      <c r="R34" s="72">
        <v>174.8</v>
      </c>
      <c r="S34" s="97">
        <f t="shared" si="3"/>
        <v>4.195200000000001</v>
      </c>
    </row>
    <row r="35" spans="2:19" ht="21" customHeight="1" thickBot="1">
      <c r="B35" s="46"/>
      <c r="C35" s="47"/>
      <c r="D35" s="223" t="s">
        <v>42</v>
      </c>
      <c r="E35" s="238">
        <v>17</v>
      </c>
      <c r="F35" s="238">
        <v>17</v>
      </c>
      <c r="G35" s="133"/>
      <c r="H35" s="66">
        <v>1.751</v>
      </c>
      <c r="I35" s="66">
        <v>0.187</v>
      </c>
      <c r="J35" s="66">
        <v>11.73</v>
      </c>
      <c r="K35" s="66">
        <v>56.78</v>
      </c>
      <c r="L35" s="66">
        <v>0.0425</v>
      </c>
      <c r="M35" s="66">
        <v>0.0136</v>
      </c>
      <c r="N35" s="66"/>
      <c r="O35" s="66">
        <v>3.06</v>
      </c>
      <c r="P35" s="66">
        <v>0.204</v>
      </c>
      <c r="Q35" s="39"/>
      <c r="R35" s="72">
        <v>37</v>
      </c>
      <c r="S35" s="97">
        <f t="shared" si="3"/>
        <v>0.629</v>
      </c>
    </row>
    <row r="36" spans="2:19" ht="21" customHeight="1" thickBot="1">
      <c r="B36" s="46"/>
      <c r="C36" s="47"/>
      <c r="D36" s="223" t="s">
        <v>17</v>
      </c>
      <c r="E36" s="238">
        <v>2</v>
      </c>
      <c r="F36" s="238">
        <v>2</v>
      </c>
      <c r="G36" s="133"/>
      <c r="H36" s="66">
        <v>0.014</v>
      </c>
      <c r="I36" s="66">
        <v>1.56</v>
      </c>
      <c r="J36" s="66">
        <v>0.02</v>
      </c>
      <c r="K36" s="66">
        <v>14.18</v>
      </c>
      <c r="L36" s="66">
        <v>0.003</v>
      </c>
      <c r="M36" s="66">
        <v>0.0024</v>
      </c>
      <c r="N36" s="66"/>
      <c r="O36" s="66">
        <v>0.24</v>
      </c>
      <c r="P36" s="66">
        <v>0.004</v>
      </c>
      <c r="Q36" s="39"/>
      <c r="R36" s="72">
        <v>483</v>
      </c>
      <c r="S36" s="97">
        <f t="shared" si="3"/>
        <v>0.966</v>
      </c>
    </row>
    <row r="37" spans="2:19" ht="21" customHeight="1" thickBot="1">
      <c r="B37" s="46"/>
      <c r="C37" s="47"/>
      <c r="D37" s="223" t="s">
        <v>43</v>
      </c>
      <c r="E37" s="240" t="s">
        <v>54</v>
      </c>
      <c r="F37" s="238">
        <v>0.5</v>
      </c>
      <c r="G37" s="133"/>
      <c r="H37" s="66">
        <v>3.048</v>
      </c>
      <c r="I37" s="66">
        <v>2.76</v>
      </c>
      <c r="J37" s="66">
        <v>0.168</v>
      </c>
      <c r="K37" s="66">
        <v>37.68</v>
      </c>
      <c r="L37" s="66">
        <v>0.0168</v>
      </c>
      <c r="M37" s="66">
        <v>0.105</v>
      </c>
      <c r="N37" s="66"/>
      <c r="O37" s="66">
        <v>1.2</v>
      </c>
      <c r="P37" s="66">
        <v>0.6</v>
      </c>
      <c r="Q37" s="39"/>
      <c r="R37" s="72">
        <v>6.25</v>
      </c>
      <c r="S37" s="97">
        <f>(E37*R37)</f>
        <v>3.125</v>
      </c>
    </row>
    <row r="38" spans="2:19" ht="21" customHeight="1" thickBot="1">
      <c r="B38" s="46"/>
      <c r="C38" s="47"/>
      <c r="D38" s="223" t="s">
        <v>67</v>
      </c>
      <c r="E38" s="238">
        <v>5</v>
      </c>
      <c r="F38" s="238">
        <v>4</v>
      </c>
      <c r="G38" s="133"/>
      <c r="H38" s="66">
        <v>0.056</v>
      </c>
      <c r="I38" s="66"/>
      <c r="J38" s="66">
        <v>0.364</v>
      </c>
      <c r="K38" s="66">
        <v>1.64</v>
      </c>
      <c r="L38" s="66"/>
      <c r="M38" s="66">
        <v>0.0008</v>
      </c>
      <c r="N38" s="66">
        <v>0.36</v>
      </c>
      <c r="O38" s="66">
        <v>1.24</v>
      </c>
      <c r="P38" s="66">
        <v>0.032</v>
      </c>
      <c r="Q38" s="39"/>
      <c r="R38" s="72">
        <v>25</v>
      </c>
      <c r="S38" s="97">
        <f t="shared" si="3"/>
        <v>0.125</v>
      </c>
    </row>
    <row r="39" spans="2:19" ht="21" customHeight="1" thickBot="1">
      <c r="B39" s="46"/>
      <c r="C39" s="47"/>
      <c r="D39" s="223" t="s">
        <v>65</v>
      </c>
      <c r="E39" s="238">
        <v>5</v>
      </c>
      <c r="F39" s="238">
        <v>4</v>
      </c>
      <c r="G39" s="133"/>
      <c r="H39" s="66">
        <v>0.52</v>
      </c>
      <c r="I39" s="66">
        <v>0.004</v>
      </c>
      <c r="J39" s="66">
        <v>0.336</v>
      </c>
      <c r="K39" s="66">
        <v>1.36</v>
      </c>
      <c r="L39" s="66">
        <v>0.0024</v>
      </c>
      <c r="M39" s="66">
        <v>0.0028</v>
      </c>
      <c r="N39" s="66">
        <v>0.16</v>
      </c>
      <c r="O39" s="66">
        <v>2.04</v>
      </c>
      <c r="P39" s="66">
        <v>0.028</v>
      </c>
      <c r="Q39" s="39"/>
      <c r="R39" s="72">
        <v>29</v>
      </c>
      <c r="S39" s="97">
        <f t="shared" si="3"/>
        <v>0.145</v>
      </c>
    </row>
    <row r="40" spans="2:19" ht="21" customHeight="1" thickBot="1">
      <c r="B40" s="46"/>
      <c r="C40" s="47"/>
      <c r="D40" s="223" t="s">
        <v>214</v>
      </c>
      <c r="E40" s="238">
        <v>0.5</v>
      </c>
      <c r="F40" s="238">
        <v>0.5</v>
      </c>
      <c r="G40" s="163"/>
      <c r="H40" s="66">
        <v>0.038</v>
      </c>
      <c r="I40" s="66">
        <v>0.042</v>
      </c>
      <c r="J40" s="66">
        <v>0.24</v>
      </c>
      <c r="K40" s="66">
        <v>1.565</v>
      </c>
      <c r="L40" s="66"/>
      <c r="M40" s="66"/>
      <c r="N40" s="66"/>
      <c r="O40" s="66"/>
      <c r="P40" s="66"/>
      <c r="Q40" s="39"/>
      <c r="R40" s="72">
        <v>650</v>
      </c>
      <c r="S40" s="97">
        <f t="shared" si="3"/>
        <v>0.325</v>
      </c>
    </row>
    <row r="41" spans="2:19" ht="21" customHeight="1" thickBot="1">
      <c r="B41" s="46"/>
      <c r="C41" s="47"/>
      <c r="D41" s="223" t="s">
        <v>100</v>
      </c>
      <c r="E41" s="238">
        <v>5</v>
      </c>
      <c r="F41" s="238">
        <v>5</v>
      </c>
      <c r="G41" s="133"/>
      <c r="H41" s="66"/>
      <c r="I41" s="66"/>
      <c r="J41" s="66"/>
      <c r="K41" s="66"/>
      <c r="L41" s="66"/>
      <c r="M41" s="66"/>
      <c r="N41" s="66"/>
      <c r="O41" s="66">
        <v>29.44</v>
      </c>
      <c r="P41" s="66">
        <v>0.233</v>
      </c>
      <c r="Q41" s="39"/>
      <c r="R41" s="72">
        <v>23</v>
      </c>
      <c r="S41" s="97">
        <f t="shared" si="3"/>
        <v>0.115</v>
      </c>
    </row>
    <row r="42" spans="2:19" ht="36.75" customHeight="1" thickBot="1">
      <c r="B42" s="38"/>
      <c r="C42" s="61"/>
      <c r="D42" s="222" t="s">
        <v>128</v>
      </c>
      <c r="E42" s="237"/>
      <c r="F42" s="237"/>
      <c r="G42" s="9">
        <v>140</v>
      </c>
      <c r="H42" s="53">
        <f>H43+H44+H45+H46+H47+H48</f>
        <v>22.000000000000004</v>
      </c>
      <c r="I42" s="53">
        <f aca="true" t="shared" si="7" ref="I42:P42">I43+I44+I45+I46+I47+I48</f>
        <v>22.2</v>
      </c>
      <c r="J42" s="53">
        <f t="shared" si="7"/>
        <v>12.096</v>
      </c>
      <c r="K42" s="53">
        <f t="shared" si="7"/>
        <v>337.04</v>
      </c>
      <c r="L42" s="53">
        <f t="shared" si="7"/>
        <v>0.10859999999999999</v>
      </c>
      <c r="M42" s="53">
        <f t="shared" si="7"/>
        <v>0.3546</v>
      </c>
      <c r="N42" s="53">
        <f t="shared" si="7"/>
        <v>0.15</v>
      </c>
      <c r="O42" s="53">
        <f t="shared" si="7"/>
        <v>83.28</v>
      </c>
      <c r="P42" s="53">
        <f t="shared" si="7"/>
        <v>2.89</v>
      </c>
      <c r="Q42" s="176" t="s">
        <v>270</v>
      </c>
      <c r="R42" s="68">
        <f>R43+R44+R45+R46+R47+R48</f>
        <v>855.8</v>
      </c>
      <c r="S42" s="68">
        <f>S43+S44+S45+S46+S47+S48</f>
        <v>23.4975</v>
      </c>
    </row>
    <row r="43" spans="1:19" s="4" customFormat="1" ht="21" customHeight="1" thickBot="1">
      <c r="A43" s="99"/>
      <c r="B43" s="65"/>
      <c r="C43" s="45"/>
      <c r="D43" s="223" t="s">
        <v>43</v>
      </c>
      <c r="E43" s="240" t="s">
        <v>205</v>
      </c>
      <c r="F43" s="238">
        <v>1</v>
      </c>
      <c r="G43" s="133"/>
      <c r="H43" s="66">
        <v>6.096</v>
      </c>
      <c r="I43" s="66">
        <v>5.52</v>
      </c>
      <c r="J43" s="66">
        <v>0.336</v>
      </c>
      <c r="K43" s="66">
        <v>75.36</v>
      </c>
      <c r="L43" s="66">
        <v>0.0336</v>
      </c>
      <c r="M43" s="66">
        <v>0.2112</v>
      </c>
      <c r="N43" s="66"/>
      <c r="O43" s="66">
        <v>26.4</v>
      </c>
      <c r="P43" s="66">
        <v>1.2</v>
      </c>
      <c r="Q43" s="39"/>
      <c r="R43" s="72">
        <v>6.25</v>
      </c>
      <c r="S43" s="97">
        <f>(E43*R43)</f>
        <v>6.25</v>
      </c>
    </row>
    <row r="44" spans="2:19" ht="21" customHeight="1" thickBot="1">
      <c r="B44" s="46"/>
      <c r="C44" s="47"/>
      <c r="D44" s="223" t="s">
        <v>35</v>
      </c>
      <c r="E44" s="238">
        <v>10</v>
      </c>
      <c r="F44" s="238">
        <v>10</v>
      </c>
      <c r="G44" s="133"/>
      <c r="H44" s="66">
        <v>0.28</v>
      </c>
      <c r="I44" s="66">
        <v>0.25</v>
      </c>
      <c r="J44" s="66">
        <v>0.47</v>
      </c>
      <c r="K44" s="66">
        <v>5.2</v>
      </c>
      <c r="L44" s="66">
        <v>0.004</v>
      </c>
      <c r="M44" s="66">
        <v>0.015</v>
      </c>
      <c r="N44" s="66">
        <v>0.15</v>
      </c>
      <c r="O44" s="66">
        <v>12.4</v>
      </c>
      <c r="P44" s="66">
        <v>0.02</v>
      </c>
      <c r="Q44" s="39"/>
      <c r="R44" s="72">
        <v>69.75</v>
      </c>
      <c r="S44" s="97">
        <f t="shared" si="3"/>
        <v>0.6975</v>
      </c>
    </row>
    <row r="45" spans="2:19" ht="21" customHeight="1" thickBot="1">
      <c r="B45" s="46"/>
      <c r="C45" s="47"/>
      <c r="D45" s="223" t="s">
        <v>17</v>
      </c>
      <c r="E45" s="238">
        <v>2</v>
      </c>
      <c r="F45" s="238">
        <v>2</v>
      </c>
      <c r="G45" s="133"/>
      <c r="H45" s="66">
        <v>0.014</v>
      </c>
      <c r="I45" s="66">
        <v>1.56</v>
      </c>
      <c r="J45" s="66">
        <v>0.02</v>
      </c>
      <c r="K45" s="66">
        <v>14.18</v>
      </c>
      <c r="L45" s="66">
        <v>0.003</v>
      </c>
      <c r="M45" s="66">
        <v>0.0024</v>
      </c>
      <c r="N45" s="66"/>
      <c r="O45" s="66">
        <v>0.24</v>
      </c>
      <c r="P45" s="66">
        <v>0.004</v>
      </c>
      <c r="Q45" s="39"/>
      <c r="R45" s="72">
        <v>483</v>
      </c>
      <c r="S45" s="97">
        <f t="shared" si="3"/>
        <v>0.966</v>
      </c>
    </row>
    <row r="46" spans="2:19" ht="21" customHeight="1" thickBot="1">
      <c r="B46" s="46"/>
      <c r="C46" s="47"/>
      <c r="D46" s="223" t="s">
        <v>87</v>
      </c>
      <c r="E46" s="238">
        <v>80</v>
      </c>
      <c r="F46" s="238">
        <v>80</v>
      </c>
      <c r="G46" s="133"/>
      <c r="H46" s="66">
        <v>14.56</v>
      </c>
      <c r="I46" s="66">
        <v>14.72</v>
      </c>
      <c r="J46" s="66">
        <v>0.56</v>
      </c>
      <c r="K46" s="66">
        <v>192.8</v>
      </c>
      <c r="L46" s="66">
        <v>0.056</v>
      </c>
      <c r="M46" s="66">
        <v>0.12</v>
      </c>
      <c r="N46" s="66"/>
      <c r="O46" s="66">
        <v>13.6</v>
      </c>
      <c r="P46" s="66">
        <v>1.28</v>
      </c>
      <c r="Q46" s="39"/>
      <c r="R46" s="72">
        <v>174.8</v>
      </c>
      <c r="S46" s="97">
        <f t="shared" si="3"/>
        <v>13.984</v>
      </c>
    </row>
    <row r="47" spans="2:19" ht="21" customHeight="1" thickBot="1">
      <c r="B47" s="1"/>
      <c r="C47" s="3"/>
      <c r="D47" s="223" t="s">
        <v>80</v>
      </c>
      <c r="E47" s="238">
        <v>15</v>
      </c>
      <c r="F47" s="238">
        <v>15</v>
      </c>
      <c r="G47" s="133"/>
      <c r="H47" s="66">
        <v>1.05</v>
      </c>
      <c r="I47" s="66">
        <v>0.15</v>
      </c>
      <c r="J47" s="66">
        <v>10.71</v>
      </c>
      <c r="K47" s="66">
        <v>49.5</v>
      </c>
      <c r="L47" s="66">
        <v>0.012</v>
      </c>
      <c r="M47" s="66">
        <v>0.006</v>
      </c>
      <c r="N47" s="66"/>
      <c r="O47" s="66">
        <v>1.2</v>
      </c>
      <c r="P47" s="66">
        <v>0.153</v>
      </c>
      <c r="Q47" s="39"/>
      <c r="R47" s="72">
        <v>99</v>
      </c>
      <c r="S47" s="97">
        <f t="shared" si="3"/>
        <v>1.485</v>
      </c>
    </row>
    <row r="48" spans="2:19" ht="21" customHeight="1" thickBot="1">
      <c r="B48" s="1"/>
      <c r="C48" s="3"/>
      <c r="D48" s="223" t="s">
        <v>100</v>
      </c>
      <c r="E48" s="238">
        <v>5</v>
      </c>
      <c r="F48" s="238">
        <v>5</v>
      </c>
      <c r="G48" s="146"/>
      <c r="H48" s="66"/>
      <c r="I48" s="66"/>
      <c r="J48" s="66"/>
      <c r="K48" s="66"/>
      <c r="L48" s="66"/>
      <c r="M48" s="66"/>
      <c r="N48" s="66"/>
      <c r="O48" s="66">
        <v>29.44</v>
      </c>
      <c r="P48" s="66">
        <v>0.233</v>
      </c>
      <c r="Q48" s="39"/>
      <c r="R48" s="72">
        <v>23</v>
      </c>
      <c r="S48" s="150">
        <f t="shared" si="3"/>
        <v>0.115</v>
      </c>
    </row>
    <row r="49" spans="2:19" ht="21" customHeight="1" thickBot="1">
      <c r="B49" s="38"/>
      <c r="C49" s="61"/>
      <c r="D49" s="222" t="s">
        <v>88</v>
      </c>
      <c r="E49" s="237"/>
      <c r="F49" s="237"/>
      <c r="G49" s="9">
        <v>200</v>
      </c>
      <c r="H49" s="53">
        <f>H50+H51</f>
        <v>0.045</v>
      </c>
      <c r="I49" s="53">
        <f aca="true" t="shared" si="8" ref="I49:P49">I50+I51</f>
        <v>0.005</v>
      </c>
      <c r="J49" s="53">
        <f t="shared" si="8"/>
        <v>15.120000000000001</v>
      </c>
      <c r="K49" s="53">
        <f t="shared" si="8"/>
        <v>58.5</v>
      </c>
      <c r="L49" s="53">
        <f t="shared" si="8"/>
        <v>0</v>
      </c>
      <c r="M49" s="53">
        <f t="shared" si="8"/>
        <v>1.5</v>
      </c>
      <c r="N49" s="53">
        <f t="shared" si="8"/>
        <v>2.5</v>
      </c>
      <c r="O49" s="53">
        <f t="shared" si="8"/>
        <v>0.3</v>
      </c>
      <c r="P49" s="53">
        <f t="shared" si="8"/>
        <v>0.045</v>
      </c>
      <c r="Q49" s="176" t="s">
        <v>259</v>
      </c>
      <c r="R49" s="68">
        <f>R50+R51</f>
        <v>245</v>
      </c>
      <c r="S49" s="68">
        <f>S50+S51</f>
        <v>1.875</v>
      </c>
    </row>
    <row r="50" spans="2:19" ht="21" customHeight="1" thickBot="1">
      <c r="B50" s="46"/>
      <c r="C50" s="47"/>
      <c r="D50" s="223" t="s">
        <v>89</v>
      </c>
      <c r="E50" s="238">
        <v>5</v>
      </c>
      <c r="F50" s="238">
        <v>5</v>
      </c>
      <c r="G50" s="10"/>
      <c r="H50" s="66">
        <v>0.045</v>
      </c>
      <c r="I50" s="66">
        <v>0.005</v>
      </c>
      <c r="J50" s="66">
        <v>0.15</v>
      </c>
      <c r="K50" s="66">
        <v>1.65</v>
      </c>
      <c r="L50" s="66"/>
      <c r="M50" s="66">
        <v>1.5</v>
      </c>
      <c r="N50" s="66">
        <v>2.5</v>
      </c>
      <c r="O50" s="66"/>
      <c r="P50" s="66"/>
      <c r="Q50" s="39"/>
      <c r="R50" s="72">
        <v>180</v>
      </c>
      <c r="S50" s="97">
        <f t="shared" si="3"/>
        <v>0.9</v>
      </c>
    </row>
    <row r="51" spans="1:19" s="4" customFormat="1" ht="21" customHeight="1" thickBot="1">
      <c r="A51" s="99"/>
      <c r="B51" s="65"/>
      <c r="C51" s="45"/>
      <c r="D51" s="223" t="s">
        <v>18</v>
      </c>
      <c r="E51" s="238">
        <v>15</v>
      </c>
      <c r="F51" s="238">
        <v>15</v>
      </c>
      <c r="G51" s="133"/>
      <c r="H51" s="67"/>
      <c r="I51" s="67"/>
      <c r="J51" s="66">
        <v>14.97</v>
      </c>
      <c r="K51" s="66">
        <v>56.85</v>
      </c>
      <c r="L51" s="66"/>
      <c r="M51" s="66"/>
      <c r="N51" s="66"/>
      <c r="O51" s="66">
        <v>0.3</v>
      </c>
      <c r="P51" s="66">
        <v>0.045</v>
      </c>
      <c r="Q51" s="39"/>
      <c r="R51" s="72">
        <v>65</v>
      </c>
      <c r="S51" s="97">
        <f t="shared" si="3"/>
        <v>0.975</v>
      </c>
    </row>
    <row r="52" spans="2:19" ht="21" customHeight="1" thickBot="1">
      <c r="B52" s="38"/>
      <c r="C52" s="61"/>
      <c r="D52" s="222" t="s">
        <v>40</v>
      </c>
      <c r="E52" s="237">
        <v>40</v>
      </c>
      <c r="F52" s="237">
        <v>40</v>
      </c>
      <c r="G52" s="9">
        <v>40</v>
      </c>
      <c r="H52" s="53">
        <v>2.64</v>
      </c>
      <c r="I52" s="53">
        <v>0.48</v>
      </c>
      <c r="J52" s="53">
        <v>13.68</v>
      </c>
      <c r="K52" s="53">
        <v>72.4</v>
      </c>
      <c r="L52" s="53">
        <v>0.072</v>
      </c>
      <c r="M52" s="53">
        <v>0.032</v>
      </c>
      <c r="N52" s="53"/>
      <c r="O52" s="53">
        <v>14</v>
      </c>
      <c r="P52" s="53">
        <v>1.56</v>
      </c>
      <c r="Q52" s="176" t="s">
        <v>238</v>
      </c>
      <c r="R52" s="68">
        <v>60.23</v>
      </c>
      <c r="S52" s="98">
        <f t="shared" si="3"/>
        <v>2.4092</v>
      </c>
    </row>
    <row r="53" spans="1:19" s="4" customFormat="1" ht="24" customHeight="1" thickBot="1">
      <c r="A53" s="99"/>
      <c r="B53" s="38"/>
      <c r="C53" s="5" t="s">
        <v>41</v>
      </c>
      <c r="D53" s="222" t="s">
        <v>402</v>
      </c>
      <c r="E53" s="237">
        <v>60</v>
      </c>
      <c r="F53" s="237">
        <v>60</v>
      </c>
      <c r="G53" s="9">
        <v>60</v>
      </c>
      <c r="H53" s="53">
        <v>0.39</v>
      </c>
      <c r="I53" s="53">
        <v>0.864</v>
      </c>
      <c r="J53" s="53">
        <v>4.308</v>
      </c>
      <c r="K53" s="53">
        <v>238.8</v>
      </c>
      <c r="L53" s="53"/>
      <c r="M53" s="53"/>
      <c r="N53" s="53"/>
      <c r="O53" s="53"/>
      <c r="P53" s="53"/>
      <c r="Q53" s="176" t="s">
        <v>403</v>
      </c>
      <c r="R53" s="68">
        <v>155</v>
      </c>
      <c r="S53" s="98">
        <f t="shared" si="3"/>
        <v>9.3</v>
      </c>
    </row>
    <row r="54" spans="1:19" s="4" customFormat="1" ht="24" customHeight="1" thickBot="1">
      <c r="A54" s="99"/>
      <c r="B54" s="38"/>
      <c r="C54" s="5"/>
      <c r="D54" s="222" t="s">
        <v>61</v>
      </c>
      <c r="E54" s="237"/>
      <c r="F54" s="237"/>
      <c r="G54" s="9">
        <v>200</v>
      </c>
      <c r="H54" s="53">
        <f>H55+H56</f>
        <v>0</v>
      </c>
      <c r="I54" s="53">
        <f aca="true" t="shared" si="9" ref="I54:P54">I55+I56</f>
        <v>0</v>
      </c>
      <c r="J54" s="53">
        <f t="shared" si="9"/>
        <v>9.98</v>
      </c>
      <c r="K54" s="53">
        <f>SUM(K55:K57)</f>
        <v>37.9</v>
      </c>
      <c r="L54" s="53">
        <f t="shared" si="9"/>
        <v>0</v>
      </c>
      <c r="M54" s="53">
        <f t="shared" si="9"/>
        <v>0</v>
      </c>
      <c r="N54" s="53">
        <f t="shared" si="9"/>
        <v>0</v>
      </c>
      <c r="O54" s="53">
        <f t="shared" si="9"/>
        <v>0.2</v>
      </c>
      <c r="P54" s="53">
        <f t="shared" si="9"/>
        <v>0.03</v>
      </c>
      <c r="Q54" s="176" t="s">
        <v>248</v>
      </c>
      <c r="R54" s="68">
        <f>R55+R56+R57</f>
        <v>495</v>
      </c>
      <c r="S54" s="68">
        <f>S55+S56+S57</f>
        <v>1.08</v>
      </c>
    </row>
    <row r="55" spans="1:19" s="4" customFormat="1" ht="24" customHeight="1" thickBot="1">
      <c r="A55" s="99"/>
      <c r="B55" s="65"/>
      <c r="C55" s="44"/>
      <c r="D55" s="230" t="s">
        <v>74</v>
      </c>
      <c r="E55" s="245">
        <v>1</v>
      </c>
      <c r="F55" s="245">
        <v>1</v>
      </c>
      <c r="G55" s="147"/>
      <c r="H55" s="88"/>
      <c r="I55" s="88"/>
      <c r="J55" s="88"/>
      <c r="K55" s="88"/>
      <c r="L55" s="88"/>
      <c r="M55" s="88"/>
      <c r="N55" s="88"/>
      <c r="O55" s="88"/>
      <c r="P55" s="88"/>
      <c r="Q55" s="187"/>
      <c r="R55" s="154">
        <v>430</v>
      </c>
      <c r="S55" s="97">
        <f t="shared" si="3"/>
        <v>0.43</v>
      </c>
    </row>
    <row r="56" spans="2:19" ht="21.75" customHeight="1" thickBot="1">
      <c r="B56" s="65"/>
      <c r="C56" s="151"/>
      <c r="D56" s="230" t="s">
        <v>18</v>
      </c>
      <c r="E56" s="245">
        <v>10</v>
      </c>
      <c r="F56" s="245">
        <v>10</v>
      </c>
      <c r="G56" s="147"/>
      <c r="H56" s="66"/>
      <c r="I56" s="66"/>
      <c r="J56" s="66">
        <v>9.98</v>
      </c>
      <c r="K56" s="66">
        <v>37.9</v>
      </c>
      <c r="L56" s="66"/>
      <c r="M56" s="66"/>
      <c r="N56" s="66"/>
      <c r="O56" s="66">
        <v>0.2</v>
      </c>
      <c r="P56" s="66">
        <v>0.03</v>
      </c>
      <c r="Q56" s="187"/>
      <c r="R56" s="154">
        <v>65</v>
      </c>
      <c r="S56" s="97">
        <f t="shared" si="3"/>
        <v>0.65</v>
      </c>
    </row>
    <row r="57" spans="2:19" ht="0.75" customHeight="1" hidden="1" thickBot="1">
      <c r="B57" s="65"/>
      <c r="C57" s="151"/>
      <c r="D57" s="228"/>
      <c r="E57" s="245"/>
      <c r="F57" s="245"/>
      <c r="G57" s="164"/>
      <c r="H57" s="66"/>
      <c r="I57" s="66"/>
      <c r="J57" s="66"/>
      <c r="K57" s="66"/>
      <c r="L57" s="66"/>
      <c r="M57" s="66"/>
      <c r="N57" s="66"/>
      <c r="O57" s="66"/>
      <c r="P57" s="66"/>
      <c r="Q57" s="187"/>
      <c r="R57" s="149"/>
      <c r="S57" s="97">
        <f t="shared" si="3"/>
        <v>0</v>
      </c>
    </row>
    <row r="58" spans="2:19" ht="24" customHeight="1" thickBot="1">
      <c r="B58" s="26"/>
      <c r="C58" s="2"/>
      <c r="D58" s="2" t="s">
        <v>47</v>
      </c>
      <c r="E58" s="133"/>
      <c r="F58" s="133"/>
      <c r="G58" s="133"/>
      <c r="H58" s="67">
        <f>H54+H53+H52+H49+H42+H33+H27++H26+H23+H18+H9</f>
        <v>52.84900000000001</v>
      </c>
      <c r="I58" s="67">
        <f>I54+I53+I52+I49+I42+I33+I27++I26+I23+I18+I9</f>
        <v>52.437000000000005</v>
      </c>
      <c r="J58" s="67">
        <f>J54+J53+J52+J49+J42+J33+J27++J26+J23+J18+J9</f>
        <v>122.191</v>
      </c>
      <c r="K58" s="67">
        <f>K54+K53+K52+K49+K42+K33+K27++K26+K23+K18+K9</f>
        <v>1408.9750000000001</v>
      </c>
      <c r="L58" s="67">
        <f>L56+L53+L52+L49+L42+L33+L27+G56+L26+L23+L18+L9</f>
        <v>0.442</v>
      </c>
      <c r="M58" s="67">
        <f>M54+M53+M52+M49+M42+M33+M27++M26+M23+M18+M9</f>
        <v>2.4287</v>
      </c>
      <c r="N58" s="67">
        <f>N54+N53+N52+N49+N42+N33+N27++N26+N23+N18+N9</f>
        <v>5.045</v>
      </c>
      <c r="O58" s="67">
        <f>O54+O53+O52+O49+O42+O33+O27++O26+O23+O18+O9</f>
        <v>390.9</v>
      </c>
      <c r="P58" s="67">
        <f>P54+P53+P52+P49+P42+P33+P27++P26+P23+P18+P9</f>
        <v>7.692000000000001</v>
      </c>
      <c r="Q58" s="177"/>
      <c r="R58" s="70">
        <f>R54+R53+R52+R49+R42+R33+R27++R26+R23+R18+R9+R16</f>
        <v>6527.2300000000005</v>
      </c>
      <c r="S58" s="70">
        <f>S54+S53+S52+S49+S42+S33+S27++S26+S23+S18+S9+S16</f>
        <v>99.87229999999998</v>
      </c>
    </row>
    <row r="59" spans="2:19" ht="15"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81"/>
      <c r="R59" s="119"/>
      <c r="S59" s="119"/>
    </row>
    <row r="60" spans="2:19" ht="15"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81"/>
      <c r="R60" s="119"/>
      <c r="S60" s="119"/>
    </row>
    <row r="61" spans="2:19" ht="15"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81"/>
      <c r="R61" s="119"/>
      <c r="S61" s="119"/>
    </row>
    <row r="62" spans="2:19" ht="15"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81"/>
      <c r="R62" s="119"/>
      <c r="S62" s="119"/>
    </row>
    <row r="63" spans="2:19" ht="15.75" thickBot="1"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81"/>
      <c r="R63" s="119"/>
      <c r="S63" s="119"/>
    </row>
    <row r="64" spans="2:19" ht="31.5" customHeight="1" thickBot="1">
      <c r="B64" s="328" t="s">
        <v>1</v>
      </c>
      <c r="C64" s="328" t="s">
        <v>55</v>
      </c>
      <c r="D64" s="328" t="s">
        <v>56</v>
      </c>
      <c r="E64" s="328" t="s">
        <v>2</v>
      </c>
      <c r="F64" s="328" t="s">
        <v>3</v>
      </c>
      <c r="G64" s="328" t="s">
        <v>51</v>
      </c>
      <c r="H64" s="337" t="s">
        <v>4</v>
      </c>
      <c r="I64" s="346"/>
      <c r="J64" s="347"/>
      <c r="K64" s="328" t="s">
        <v>98</v>
      </c>
      <c r="L64" s="337" t="s">
        <v>53</v>
      </c>
      <c r="M64" s="346"/>
      <c r="N64" s="347"/>
      <c r="O64" s="337" t="s">
        <v>99</v>
      </c>
      <c r="P64" s="347"/>
      <c r="Q64" s="333" t="s">
        <v>229</v>
      </c>
      <c r="R64" s="337" t="s">
        <v>5</v>
      </c>
      <c r="S64" s="354" t="s">
        <v>50</v>
      </c>
    </row>
    <row r="65" spans="2:19" ht="15" customHeight="1" thickBot="1">
      <c r="B65" s="331"/>
      <c r="C65" s="331"/>
      <c r="D65" s="331"/>
      <c r="E65" s="331"/>
      <c r="F65" s="331"/>
      <c r="G65" s="329"/>
      <c r="H65" s="348"/>
      <c r="I65" s="349"/>
      <c r="J65" s="350"/>
      <c r="K65" s="329"/>
      <c r="L65" s="348"/>
      <c r="M65" s="349"/>
      <c r="N65" s="350"/>
      <c r="O65" s="348"/>
      <c r="P65" s="350"/>
      <c r="Q65" s="334"/>
      <c r="R65" s="348"/>
      <c r="S65" s="354"/>
    </row>
    <row r="66" spans="2:19" ht="15" customHeight="1" thickBot="1">
      <c r="B66" s="331"/>
      <c r="C66" s="331"/>
      <c r="D66" s="331"/>
      <c r="E66" s="331"/>
      <c r="F66" s="331"/>
      <c r="G66" s="329"/>
      <c r="H66" s="348"/>
      <c r="I66" s="349"/>
      <c r="J66" s="350"/>
      <c r="K66" s="329"/>
      <c r="L66" s="348"/>
      <c r="M66" s="349"/>
      <c r="N66" s="350"/>
      <c r="O66" s="348"/>
      <c r="P66" s="350"/>
      <c r="Q66" s="334"/>
      <c r="R66" s="348"/>
      <c r="S66" s="354"/>
    </row>
    <row r="67" spans="2:19" ht="15" customHeight="1" thickBot="1">
      <c r="B67" s="331"/>
      <c r="C67" s="331"/>
      <c r="D67" s="331"/>
      <c r="E67" s="331"/>
      <c r="F67" s="331"/>
      <c r="G67" s="329"/>
      <c r="H67" s="348"/>
      <c r="I67" s="349"/>
      <c r="J67" s="350"/>
      <c r="K67" s="329"/>
      <c r="L67" s="348"/>
      <c r="M67" s="349"/>
      <c r="N67" s="350"/>
      <c r="O67" s="348"/>
      <c r="P67" s="350"/>
      <c r="Q67" s="334"/>
      <c r="R67" s="348"/>
      <c r="S67" s="354"/>
    </row>
    <row r="68" spans="2:19" ht="21.75" customHeight="1" thickBot="1">
      <c r="B68" s="332"/>
      <c r="C68" s="332"/>
      <c r="D68" s="332"/>
      <c r="E68" s="332"/>
      <c r="F68" s="332"/>
      <c r="G68" s="330"/>
      <c r="H68" s="351"/>
      <c r="I68" s="352"/>
      <c r="J68" s="353"/>
      <c r="K68" s="330"/>
      <c r="L68" s="351"/>
      <c r="M68" s="352"/>
      <c r="N68" s="353"/>
      <c r="O68" s="351"/>
      <c r="P68" s="353"/>
      <c r="Q68" s="335"/>
      <c r="R68" s="351"/>
      <c r="S68" s="354"/>
    </row>
    <row r="69" spans="2:19" ht="15.75" thickBot="1">
      <c r="B69" s="131"/>
      <c r="C69" s="133"/>
      <c r="D69" s="133"/>
      <c r="E69" s="133"/>
      <c r="F69" s="133"/>
      <c r="G69" s="133"/>
      <c r="H69" s="133" t="s">
        <v>6</v>
      </c>
      <c r="I69" s="133" t="s">
        <v>7</v>
      </c>
      <c r="J69" s="133" t="s">
        <v>8</v>
      </c>
      <c r="K69" s="133"/>
      <c r="L69" s="133" t="s">
        <v>9</v>
      </c>
      <c r="M69" s="133" t="s">
        <v>10</v>
      </c>
      <c r="N69" s="133" t="s">
        <v>11</v>
      </c>
      <c r="O69" s="133" t="s">
        <v>12</v>
      </c>
      <c r="P69" s="133" t="s">
        <v>13</v>
      </c>
      <c r="Q69" s="188"/>
      <c r="R69" s="132"/>
      <c r="S69" s="28"/>
    </row>
    <row r="70" spans="2:19" ht="26.25" customHeight="1" thickBot="1">
      <c r="B70" s="38"/>
      <c r="C70" s="5" t="s">
        <v>48</v>
      </c>
      <c r="D70" s="225" t="s">
        <v>73</v>
      </c>
      <c r="E70" s="241"/>
      <c r="F70" s="241"/>
      <c r="G70" s="49">
        <v>50</v>
      </c>
      <c r="H70" s="53">
        <f>H71+H72+H74</f>
        <v>7.809</v>
      </c>
      <c r="I70" s="53">
        <f aca="true" t="shared" si="10" ref="I70:P70">I71+I72+I74</f>
        <v>6.783</v>
      </c>
      <c r="J70" s="53">
        <f t="shared" si="10"/>
        <v>4.75</v>
      </c>
      <c r="K70" s="53">
        <f>SUM(K71:K74)</f>
        <v>113.03</v>
      </c>
      <c r="L70" s="53">
        <f t="shared" si="10"/>
        <v>0.060500000000000005</v>
      </c>
      <c r="M70" s="53">
        <f t="shared" si="10"/>
        <v>0.27740000000000004</v>
      </c>
      <c r="N70" s="53">
        <f t="shared" si="10"/>
        <v>0.75</v>
      </c>
      <c r="O70" s="53">
        <f t="shared" si="10"/>
        <v>88.94000000000001</v>
      </c>
      <c r="P70" s="53">
        <f t="shared" si="10"/>
        <v>1.336</v>
      </c>
      <c r="Q70" s="176" t="s">
        <v>256</v>
      </c>
      <c r="R70" s="68">
        <f>R71+R72+R74</f>
        <v>113</v>
      </c>
      <c r="S70" s="68">
        <f>SUM(S71:S74)</f>
        <v>4.3385</v>
      </c>
    </row>
    <row r="71" spans="2:19" ht="26.25" customHeight="1" thickBot="1">
      <c r="B71" s="1"/>
      <c r="C71" s="3"/>
      <c r="D71" s="243" t="s">
        <v>43</v>
      </c>
      <c r="E71" s="315">
        <v>0.5</v>
      </c>
      <c r="F71" s="248">
        <f>E71</f>
        <v>0.5</v>
      </c>
      <c r="G71" s="31"/>
      <c r="H71" s="90">
        <v>6.1</v>
      </c>
      <c r="I71" s="90">
        <v>5.5</v>
      </c>
      <c r="J71" s="90">
        <v>0.33</v>
      </c>
      <c r="K71" s="90">
        <v>70.7</v>
      </c>
      <c r="L71" s="90">
        <v>0.033</v>
      </c>
      <c r="M71" s="90">
        <v>0.2</v>
      </c>
      <c r="N71" s="90"/>
      <c r="O71" s="90">
        <v>26.4</v>
      </c>
      <c r="P71" s="90">
        <v>1.2</v>
      </c>
      <c r="Q71" s="39"/>
      <c r="R71" s="73">
        <v>6.25</v>
      </c>
      <c r="S71" s="103">
        <f>(E71*R71)</f>
        <v>3.125</v>
      </c>
    </row>
    <row r="72" spans="2:19" ht="26.25" customHeight="1" thickBot="1">
      <c r="B72" s="1"/>
      <c r="C72" s="3"/>
      <c r="D72" s="243" t="s">
        <v>35</v>
      </c>
      <c r="E72" s="315">
        <v>10</v>
      </c>
      <c r="F72" s="248">
        <f>E72</f>
        <v>10</v>
      </c>
      <c r="G72" s="31"/>
      <c r="H72" s="77">
        <v>1.4</v>
      </c>
      <c r="I72" s="77">
        <v>1.25</v>
      </c>
      <c r="J72" s="77">
        <v>2.35</v>
      </c>
      <c r="K72" s="77">
        <v>5.34</v>
      </c>
      <c r="L72" s="77">
        <v>0.02</v>
      </c>
      <c r="M72" s="77">
        <v>0.075</v>
      </c>
      <c r="N72" s="77">
        <v>0.75</v>
      </c>
      <c r="O72" s="77">
        <v>62</v>
      </c>
      <c r="P72" s="77">
        <v>0.1</v>
      </c>
      <c r="Q72" s="39"/>
      <c r="R72" s="75">
        <v>69.75</v>
      </c>
      <c r="S72" s="103">
        <f>(E72*R72)/1000</f>
        <v>0.6975</v>
      </c>
    </row>
    <row r="73" spans="2:19" ht="26.25" customHeight="1" thickBot="1">
      <c r="B73" s="1"/>
      <c r="C73" s="3"/>
      <c r="D73" s="223" t="s">
        <v>202</v>
      </c>
      <c r="E73" s="238">
        <v>3</v>
      </c>
      <c r="F73" s="238">
        <v>3</v>
      </c>
      <c r="G73" s="10"/>
      <c r="H73" s="66"/>
      <c r="I73" s="66">
        <v>2.997</v>
      </c>
      <c r="J73" s="66"/>
      <c r="K73" s="66">
        <v>26.97</v>
      </c>
      <c r="L73" s="66">
        <v>0</v>
      </c>
      <c r="M73" s="66">
        <v>0</v>
      </c>
      <c r="N73" s="66">
        <v>0</v>
      </c>
      <c r="O73" s="66">
        <v>0</v>
      </c>
      <c r="P73" s="66">
        <v>0</v>
      </c>
      <c r="Q73" s="39"/>
      <c r="R73" s="72">
        <v>135</v>
      </c>
      <c r="S73" s="103">
        <f>(E73*R73)/1000</f>
        <v>0.405</v>
      </c>
    </row>
    <row r="74" spans="2:19" ht="26.25" customHeight="1" thickBot="1">
      <c r="B74" s="1"/>
      <c r="C74" s="3"/>
      <c r="D74" s="223" t="s">
        <v>42</v>
      </c>
      <c r="E74" s="238">
        <v>3</v>
      </c>
      <c r="F74" s="238">
        <v>3</v>
      </c>
      <c r="G74" s="10"/>
      <c r="H74" s="66">
        <v>0.309</v>
      </c>
      <c r="I74" s="66">
        <v>0.033</v>
      </c>
      <c r="J74" s="66">
        <v>2.07</v>
      </c>
      <c r="K74" s="66">
        <v>10.02</v>
      </c>
      <c r="L74" s="66">
        <v>0.0075</v>
      </c>
      <c r="M74" s="66">
        <v>0.0024</v>
      </c>
      <c r="N74" s="66"/>
      <c r="O74" s="66">
        <v>0.54</v>
      </c>
      <c r="P74" s="66">
        <v>0.036</v>
      </c>
      <c r="Q74" s="39"/>
      <c r="R74" s="75">
        <v>37</v>
      </c>
      <c r="S74" s="103">
        <f>(E74*R74)/1000</f>
        <v>0.111</v>
      </c>
    </row>
    <row r="75" spans="2:19" ht="26.25" customHeight="1" thickBot="1">
      <c r="B75" s="38"/>
      <c r="C75" s="61"/>
      <c r="D75" s="222" t="s">
        <v>40</v>
      </c>
      <c r="E75" s="237">
        <v>10</v>
      </c>
      <c r="F75" s="237">
        <v>10</v>
      </c>
      <c r="G75" s="9">
        <v>10</v>
      </c>
      <c r="H75" s="53">
        <v>1.32</v>
      </c>
      <c r="I75" s="53">
        <v>0.24</v>
      </c>
      <c r="J75" s="53">
        <v>6.84</v>
      </c>
      <c r="K75" s="53">
        <v>18.1</v>
      </c>
      <c r="L75" s="53">
        <v>0.036</v>
      </c>
      <c r="M75" s="53">
        <v>0.016</v>
      </c>
      <c r="N75" s="53"/>
      <c r="O75" s="53">
        <v>7</v>
      </c>
      <c r="P75" s="53">
        <v>0.78</v>
      </c>
      <c r="Q75" s="176" t="s">
        <v>238</v>
      </c>
      <c r="R75" s="89">
        <v>60.23</v>
      </c>
      <c r="S75" s="98">
        <f>(E75*R75)/1000</f>
        <v>0.6023</v>
      </c>
    </row>
    <row r="76" spans="2:19" ht="26.25" customHeight="1" hidden="1" thickBot="1">
      <c r="B76" s="38"/>
      <c r="C76" s="8"/>
      <c r="D76" s="50"/>
      <c r="E76" s="116"/>
      <c r="F76" s="116"/>
      <c r="G76" s="116"/>
      <c r="H76" s="53"/>
      <c r="I76" s="53"/>
      <c r="J76" s="53"/>
      <c r="K76" s="53"/>
      <c r="L76" s="53"/>
      <c r="M76" s="53"/>
      <c r="N76" s="53"/>
      <c r="O76" s="53"/>
      <c r="P76" s="53"/>
      <c r="Q76" s="176"/>
      <c r="R76" s="120"/>
      <c r="S76" s="98">
        <f>(E76*R76)/1000</f>
        <v>0</v>
      </c>
    </row>
    <row r="77" spans="2:19" ht="26.25" customHeight="1" thickBot="1">
      <c r="B77" s="26"/>
      <c r="C77" s="27"/>
      <c r="D77" s="2" t="s">
        <v>47</v>
      </c>
      <c r="E77" s="133"/>
      <c r="F77" s="133"/>
      <c r="G77" s="133"/>
      <c r="H77" s="70">
        <f aca="true" t="shared" si="11" ref="H77:P77">SUM(H75+H70)</f>
        <v>9.129</v>
      </c>
      <c r="I77" s="70">
        <f t="shared" si="11"/>
        <v>7.023000000000001</v>
      </c>
      <c r="J77" s="70">
        <f t="shared" si="11"/>
        <v>11.59</v>
      </c>
      <c r="K77" s="70">
        <f t="shared" si="11"/>
        <v>131.13</v>
      </c>
      <c r="L77" s="70">
        <f t="shared" si="11"/>
        <v>0.0965</v>
      </c>
      <c r="M77" s="70">
        <f t="shared" si="11"/>
        <v>0.29340000000000005</v>
      </c>
      <c r="N77" s="70">
        <f t="shared" si="11"/>
        <v>0.75</v>
      </c>
      <c r="O77" s="70">
        <f t="shared" si="11"/>
        <v>95.94000000000001</v>
      </c>
      <c r="P77" s="70">
        <f t="shared" si="11"/>
        <v>2.116</v>
      </c>
      <c r="Q77" s="70"/>
      <c r="R77" s="70">
        <f>SUM(R75+R70)</f>
        <v>173.23</v>
      </c>
      <c r="S77" s="70">
        <f>SUM(S75+S70)</f>
        <v>4.940799999999999</v>
      </c>
    </row>
    <row r="78" spans="18:19" ht="14.25">
      <c r="R78" s="100"/>
      <c r="S78" s="101"/>
    </row>
    <row r="79" ht="14.25">
      <c r="S79" s="139"/>
    </row>
    <row r="80" spans="18:19" ht="17.25">
      <c r="R80" s="166" t="s">
        <v>228</v>
      </c>
      <c r="S80" s="167">
        <f>S77+S58</f>
        <v>104.81309999999998</v>
      </c>
    </row>
  </sheetData>
  <sheetProtection/>
  <mergeCells count="27">
    <mergeCell ref="B1:R1"/>
    <mergeCell ref="B3:B7"/>
    <mergeCell ref="C3:C7"/>
    <mergeCell ref="D3:D7"/>
    <mergeCell ref="E3:E7"/>
    <mergeCell ref="F3:F7"/>
    <mergeCell ref="G3:G7"/>
    <mergeCell ref="H3:J7"/>
    <mergeCell ref="K3:K7"/>
    <mergeCell ref="L3:N7"/>
    <mergeCell ref="O3:P7"/>
    <mergeCell ref="R3:R7"/>
    <mergeCell ref="Q3:Q7"/>
    <mergeCell ref="S3:S7"/>
    <mergeCell ref="B64:B68"/>
    <mergeCell ref="C64:C68"/>
    <mergeCell ref="D64:D68"/>
    <mergeCell ref="E64:E68"/>
    <mergeCell ref="F64:F68"/>
    <mergeCell ref="G64:G68"/>
    <mergeCell ref="H64:J68"/>
    <mergeCell ref="K64:K68"/>
    <mergeCell ref="L64:N68"/>
    <mergeCell ref="O64:P68"/>
    <mergeCell ref="R64:R68"/>
    <mergeCell ref="S64:S68"/>
    <mergeCell ref="Q64:Q68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43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74"/>
  <sheetViews>
    <sheetView view="pageBreakPreview" zoomScale="80" zoomScaleSheetLayoutView="80" zoomScalePageLayoutView="0" workbookViewId="0" topLeftCell="C22">
      <selection activeCell="G11" sqref="G11"/>
    </sheetView>
  </sheetViews>
  <sheetFormatPr defaultColWidth="9.140625" defaultRowHeight="15"/>
  <cols>
    <col min="1" max="1" width="4.57421875" style="99" customWidth="1"/>
    <col min="2" max="2" width="7.8515625" style="99" customWidth="1"/>
    <col min="3" max="3" width="22.8515625" style="99" bestFit="1" customWidth="1"/>
    <col min="4" max="4" width="39.57421875" style="99" bestFit="1" customWidth="1"/>
    <col min="5" max="5" width="10.28125" style="99" bestFit="1" customWidth="1"/>
    <col min="6" max="6" width="9.28125" style="99" bestFit="1" customWidth="1"/>
    <col min="7" max="7" width="15.8515625" style="99" bestFit="1" customWidth="1"/>
    <col min="8" max="9" width="8.00390625" style="99" bestFit="1" customWidth="1"/>
    <col min="10" max="10" width="9.28125" style="99" bestFit="1" customWidth="1"/>
    <col min="11" max="11" width="18.140625" style="99" bestFit="1" customWidth="1"/>
    <col min="12" max="13" width="6.7109375" style="99" customWidth="1"/>
    <col min="14" max="14" width="8.00390625" style="99" bestFit="1" customWidth="1"/>
    <col min="15" max="15" width="9.28125" style="99" bestFit="1" customWidth="1"/>
    <col min="16" max="16" width="8.00390625" style="99" bestFit="1" customWidth="1"/>
    <col min="17" max="17" width="9.140625" style="170" bestFit="1" customWidth="1"/>
    <col min="18" max="18" width="12.28125" style="99" bestFit="1" customWidth="1"/>
    <col min="19" max="19" width="9.8515625" style="99" bestFit="1" customWidth="1"/>
  </cols>
  <sheetData>
    <row r="1" spans="2:18" ht="24">
      <c r="B1" s="336" t="s">
        <v>130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</row>
    <row r="2" ht="18" thickBot="1">
      <c r="B2" s="43"/>
    </row>
    <row r="3" spans="2:19" ht="31.5" customHeight="1" thickBot="1">
      <c r="B3" s="328" t="s">
        <v>1</v>
      </c>
      <c r="C3" s="328" t="s">
        <v>55</v>
      </c>
      <c r="D3" s="328" t="s">
        <v>56</v>
      </c>
      <c r="E3" s="328" t="s">
        <v>2</v>
      </c>
      <c r="F3" s="328" t="s">
        <v>3</v>
      </c>
      <c r="G3" s="328" t="s">
        <v>51</v>
      </c>
      <c r="H3" s="337" t="s">
        <v>52</v>
      </c>
      <c r="I3" s="343"/>
      <c r="J3" s="338"/>
      <c r="K3" s="328" t="s">
        <v>98</v>
      </c>
      <c r="L3" s="337" t="s">
        <v>53</v>
      </c>
      <c r="M3" s="343"/>
      <c r="N3" s="338"/>
      <c r="O3" s="337" t="s">
        <v>99</v>
      </c>
      <c r="P3" s="338"/>
      <c r="Q3" s="333" t="s">
        <v>229</v>
      </c>
      <c r="R3" s="337" t="s">
        <v>5</v>
      </c>
      <c r="S3" s="354" t="s">
        <v>50</v>
      </c>
    </row>
    <row r="4" spans="2:19" ht="15" thickBot="1">
      <c r="B4" s="329"/>
      <c r="C4" s="329"/>
      <c r="D4" s="329"/>
      <c r="E4" s="329"/>
      <c r="F4" s="329"/>
      <c r="G4" s="329"/>
      <c r="H4" s="339"/>
      <c r="I4" s="344"/>
      <c r="J4" s="340"/>
      <c r="K4" s="329"/>
      <c r="L4" s="339"/>
      <c r="M4" s="344"/>
      <c r="N4" s="340"/>
      <c r="O4" s="339"/>
      <c r="P4" s="340"/>
      <c r="Q4" s="334"/>
      <c r="R4" s="339"/>
      <c r="S4" s="354"/>
    </row>
    <row r="5" spans="2:19" ht="15" thickBot="1">
      <c r="B5" s="329"/>
      <c r="C5" s="329"/>
      <c r="D5" s="329"/>
      <c r="E5" s="329"/>
      <c r="F5" s="329"/>
      <c r="G5" s="329"/>
      <c r="H5" s="339"/>
      <c r="I5" s="344"/>
      <c r="J5" s="340"/>
      <c r="K5" s="329"/>
      <c r="L5" s="339"/>
      <c r="M5" s="344"/>
      <c r="N5" s="340"/>
      <c r="O5" s="339"/>
      <c r="P5" s="340"/>
      <c r="Q5" s="334"/>
      <c r="R5" s="339"/>
      <c r="S5" s="354"/>
    </row>
    <row r="6" spans="2:19" ht="15" thickBot="1">
      <c r="B6" s="329"/>
      <c r="C6" s="329"/>
      <c r="D6" s="329"/>
      <c r="E6" s="329"/>
      <c r="F6" s="329"/>
      <c r="G6" s="329"/>
      <c r="H6" s="339"/>
      <c r="I6" s="344"/>
      <c r="J6" s="340"/>
      <c r="K6" s="329"/>
      <c r="L6" s="339"/>
      <c r="M6" s="344"/>
      <c r="N6" s="340"/>
      <c r="O6" s="339"/>
      <c r="P6" s="340"/>
      <c r="Q6" s="334"/>
      <c r="R6" s="339"/>
      <c r="S6" s="354"/>
    </row>
    <row r="7" spans="2:19" ht="15" thickBot="1">
      <c r="B7" s="330"/>
      <c r="C7" s="330"/>
      <c r="D7" s="330"/>
      <c r="E7" s="330"/>
      <c r="F7" s="330"/>
      <c r="G7" s="330"/>
      <c r="H7" s="341"/>
      <c r="I7" s="345"/>
      <c r="J7" s="342"/>
      <c r="K7" s="330"/>
      <c r="L7" s="341"/>
      <c r="M7" s="345"/>
      <c r="N7" s="342"/>
      <c r="O7" s="341"/>
      <c r="P7" s="342"/>
      <c r="Q7" s="335"/>
      <c r="R7" s="341"/>
      <c r="S7" s="354"/>
    </row>
    <row r="8" spans="2:19" ht="15.75" thickBot="1">
      <c r="B8" s="131"/>
      <c r="C8" s="133"/>
      <c r="D8" s="133"/>
      <c r="E8" s="133"/>
      <c r="F8" s="133"/>
      <c r="G8" s="133"/>
      <c r="H8" s="133" t="s">
        <v>6</v>
      </c>
      <c r="I8" s="133" t="s">
        <v>7</v>
      </c>
      <c r="J8" s="133" t="s">
        <v>8</v>
      </c>
      <c r="K8" s="133"/>
      <c r="L8" s="133" t="s">
        <v>9</v>
      </c>
      <c r="M8" s="133" t="s">
        <v>10</v>
      </c>
      <c r="N8" s="133" t="s">
        <v>11</v>
      </c>
      <c r="O8" s="133" t="s">
        <v>12</v>
      </c>
      <c r="P8" s="133" t="s">
        <v>13</v>
      </c>
      <c r="Q8" s="188"/>
      <c r="R8" s="132"/>
      <c r="S8" s="96"/>
    </row>
    <row r="9" spans="1:19" s="29" customFormat="1" ht="22.5" customHeight="1" thickBot="1">
      <c r="A9" s="102"/>
      <c r="B9" s="121"/>
      <c r="C9" s="122" t="s">
        <v>14</v>
      </c>
      <c r="D9" s="262" t="s">
        <v>131</v>
      </c>
      <c r="E9" s="324"/>
      <c r="F9" s="324"/>
      <c r="G9" s="325">
        <v>200</v>
      </c>
      <c r="H9" s="326">
        <f>H10+H11+H12+H13</f>
        <v>6.765000000000001</v>
      </c>
      <c r="I9" s="326">
        <f aca="true" t="shared" si="0" ref="I9:P9">I10+I11+I12+I13</f>
        <v>8.36</v>
      </c>
      <c r="J9" s="326">
        <f t="shared" si="0"/>
        <v>36.51</v>
      </c>
      <c r="K9" s="326">
        <f t="shared" si="0"/>
        <v>247.15000000000003</v>
      </c>
      <c r="L9" s="326">
        <f t="shared" si="0"/>
        <v>0.1015</v>
      </c>
      <c r="M9" s="326">
        <f t="shared" si="0"/>
        <v>0.21300000000000002</v>
      </c>
      <c r="N9" s="326">
        <f t="shared" si="0"/>
        <v>1.95</v>
      </c>
      <c r="O9" s="326">
        <f t="shared" si="0"/>
        <v>167.99999999999997</v>
      </c>
      <c r="P9" s="326">
        <f t="shared" si="0"/>
        <v>0.5880000000000001</v>
      </c>
      <c r="Q9" s="198">
        <v>88</v>
      </c>
      <c r="R9" s="125">
        <f>R10+R11+R12+R13</f>
        <v>667.75</v>
      </c>
      <c r="S9" s="125">
        <f>S10+S11+S12+S13</f>
        <v>13.6325</v>
      </c>
    </row>
    <row r="10" spans="2:19" ht="24.75" customHeight="1" thickBot="1">
      <c r="B10" s="123"/>
      <c r="C10" s="124"/>
      <c r="D10" s="251" t="s">
        <v>92</v>
      </c>
      <c r="E10" s="238">
        <v>30</v>
      </c>
      <c r="F10" s="238">
        <f>E10</f>
        <v>30</v>
      </c>
      <c r="G10" s="322"/>
      <c r="H10" s="88">
        <v>3.09</v>
      </c>
      <c r="I10" s="88">
        <v>0.3</v>
      </c>
      <c r="J10" s="88">
        <v>20.37</v>
      </c>
      <c r="K10" s="88">
        <v>98.4</v>
      </c>
      <c r="L10" s="88">
        <v>0.042</v>
      </c>
      <c r="M10" s="88">
        <v>0.012</v>
      </c>
      <c r="N10" s="88"/>
      <c r="O10" s="88">
        <v>6</v>
      </c>
      <c r="P10" s="88">
        <v>0.288</v>
      </c>
      <c r="Q10" s="199"/>
      <c r="R10" s="126">
        <v>50</v>
      </c>
      <c r="S10" s="97">
        <f>(E10*R10)/1000</f>
        <v>1.5</v>
      </c>
    </row>
    <row r="11" spans="2:19" ht="24.75" customHeight="1" thickBot="1">
      <c r="B11" s="46"/>
      <c r="C11" s="47"/>
      <c r="D11" s="223" t="s">
        <v>35</v>
      </c>
      <c r="E11" s="248">
        <v>130</v>
      </c>
      <c r="F11" s="248">
        <v>130</v>
      </c>
      <c r="G11" s="30"/>
      <c r="H11" s="77">
        <v>3.64</v>
      </c>
      <c r="I11" s="77">
        <v>4.16</v>
      </c>
      <c r="J11" s="77">
        <v>6.11</v>
      </c>
      <c r="K11" s="77">
        <v>75.4</v>
      </c>
      <c r="L11" s="77">
        <v>0.052</v>
      </c>
      <c r="M11" s="77">
        <v>0.195</v>
      </c>
      <c r="N11" s="77">
        <v>1.95</v>
      </c>
      <c r="O11" s="77">
        <v>161.2</v>
      </c>
      <c r="P11" s="77">
        <v>0.26</v>
      </c>
      <c r="Q11" s="39"/>
      <c r="R11" s="72">
        <v>69.75</v>
      </c>
      <c r="S11" s="97">
        <f aca="true" t="shared" si="1" ref="S11:S53">(E11*R11)/1000</f>
        <v>9.0675</v>
      </c>
    </row>
    <row r="12" spans="2:19" ht="24.75" customHeight="1" thickBot="1">
      <c r="B12" s="46"/>
      <c r="C12" s="47"/>
      <c r="D12" s="223" t="s">
        <v>18</v>
      </c>
      <c r="E12" s="238">
        <v>10</v>
      </c>
      <c r="F12" s="238">
        <f>E12</f>
        <v>10</v>
      </c>
      <c r="G12" s="10"/>
      <c r="H12" s="66"/>
      <c r="I12" s="66"/>
      <c r="J12" s="66">
        <v>9.98</v>
      </c>
      <c r="K12" s="66">
        <v>37.9</v>
      </c>
      <c r="L12" s="66"/>
      <c r="M12" s="66"/>
      <c r="N12" s="66"/>
      <c r="O12" s="66">
        <v>0.2</v>
      </c>
      <c r="P12" s="66">
        <v>0.03</v>
      </c>
      <c r="Q12" s="39"/>
      <c r="R12" s="72">
        <v>65</v>
      </c>
      <c r="S12" s="97">
        <f t="shared" si="1"/>
        <v>0.65</v>
      </c>
    </row>
    <row r="13" spans="2:19" ht="24.75" customHeight="1" thickBot="1">
      <c r="B13" s="46"/>
      <c r="C13" s="47"/>
      <c r="D13" s="223" t="s">
        <v>17</v>
      </c>
      <c r="E13" s="238">
        <v>5</v>
      </c>
      <c r="F13" s="238">
        <f>E13</f>
        <v>5</v>
      </c>
      <c r="G13" s="300"/>
      <c r="H13" s="66">
        <v>0.035</v>
      </c>
      <c r="I13" s="66">
        <v>3.9</v>
      </c>
      <c r="J13" s="66">
        <v>0.05</v>
      </c>
      <c r="K13" s="66">
        <v>35.45</v>
      </c>
      <c r="L13" s="66">
        <v>0.0075</v>
      </c>
      <c r="M13" s="66">
        <v>0.006</v>
      </c>
      <c r="N13" s="66"/>
      <c r="O13" s="66">
        <v>0.6</v>
      </c>
      <c r="P13" s="66">
        <v>0.01</v>
      </c>
      <c r="Q13" s="39"/>
      <c r="R13" s="72">
        <v>483</v>
      </c>
      <c r="S13" s="97">
        <f t="shared" si="1"/>
        <v>2.415</v>
      </c>
    </row>
    <row r="14" spans="1:19" s="4" customFormat="1" ht="24.75" customHeight="1" thickBot="1">
      <c r="A14" s="99"/>
      <c r="B14" s="38"/>
      <c r="C14" s="8"/>
      <c r="D14" s="222" t="s">
        <v>221</v>
      </c>
      <c r="E14" s="237"/>
      <c r="F14" s="237"/>
      <c r="G14" s="9">
        <v>200</v>
      </c>
      <c r="H14" s="53">
        <f aca="true" t="shared" si="2" ref="H14:P14">SUM(H15:H17)</f>
        <v>1.96</v>
      </c>
      <c r="I14" s="53">
        <f t="shared" si="2"/>
        <v>2.24</v>
      </c>
      <c r="J14" s="53">
        <f t="shared" si="2"/>
        <v>18.26</v>
      </c>
      <c r="K14" s="53">
        <f t="shared" si="2"/>
        <v>97.45</v>
      </c>
      <c r="L14" s="53">
        <f t="shared" si="2"/>
        <v>0.028</v>
      </c>
      <c r="M14" s="53">
        <f t="shared" si="2"/>
        <v>0.105</v>
      </c>
      <c r="N14" s="53">
        <f t="shared" si="2"/>
        <v>1.05</v>
      </c>
      <c r="O14" s="53">
        <f t="shared" si="2"/>
        <v>87.1</v>
      </c>
      <c r="P14" s="53">
        <f t="shared" si="2"/>
        <v>0.185</v>
      </c>
      <c r="Q14" s="176" t="s">
        <v>257</v>
      </c>
      <c r="R14" s="68">
        <f>R15+R17+R16</f>
        <v>564.75</v>
      </c>
      <c r="S14" s="68">
        <f>S15+S17+S16</f>
        <v>6.2875000000000005</v>
      </c>
    </row>
    <row r="15" spans="2:19" ht="24.75" customHeight="1" thickBot="1">
      <c r="B15" s="46"/>
      <c r="C15" s="47"/>
      <c r="D15" s="223" t="s">
        <v>74</v>
      </c>
      <c r="E15" s="238">
        <v>1</v>
      </c>
      <c r="F15" s="238">
        <v>1</v>
      </c>
      <c r="G15" s="133"/>
      <c r="H15" s="67"/>
      <c r="I15" s="67"/>
      <c r="J15" s="66"/>
      <c r="K15" s="66"/>
      <c r="L15" s="66"/>
      <c r="M15" s="66"/>
      <c r="N15" s="66"/>
      <c r="O15" s="66"/>
      <c r="P15" s="66"/>
      <c r="Q15" s="39"/>
      <c r="R15" s="72">
        <v>430</v>
      </c>
      <c r="S15" s="97">
        <f t="shared" si="1"/>
        <v>0.43</v>
      </c>
    </row>
    <row r="16" spans="2:19" ht="24.75" customHeight="1" thickBot="1">
      <c r="B16" s="46"/>
      <c r="C16" s="47"/>
      <c r="D16" s="223" t="s">
        <v>35</v>
      </c>
      <c r="E16" s="238">
        <v>70</v>
      </c>
      <c r="F16" s="238">
        <v>70</v>
      </c>
      <c r="G16" s="300"/>
      <c r="H16" s="66">
        <v>1.96</v>
      </c>
      <c r="I16" s="66">
        <v>2.24</v>
      </c>
      <c r="J16" s="66">
        <v>3.29</v>
      </c>
      <c r="K16" s="66">
        <v>40.6</v>
      </c>
      <c r="L16" s="66">
        <v>0.028</v>
      </c>
      <c r="M16" s="66">
        <v>0.105</v>
      </c>
      <c r="N16" s="66">
        <v>1.05</v>
      </c>
      <c r="O16" s="66">
        <v>86.8</v>
      </c>
      <c r="P16" s="66">
        <v>0.14</v>
      </c>
      <c r="Q16" s="39"/>
      <c r="R16" s="72">
        <v>69.75</v>
      </c>
      <c r="S16" s="97">
        <f t="shared" si="1"/>
        <v>4.8825</v>
      </c>
    </row>
    <row r="17" spans="2:19" ht="24.75" customHeight="1" thickBot="1">
      <c r="B17" s="46"/>
      <c r="C17" s="47"/>
      <c r="D17" s="223" t="s">
        <v>18</v>
      </c>
      <c r="E17" s="238">
        <v>15</v>
      </c>
      <c r="F17" s="238">
        <v>15</v>
      </c>
      <c r="G17" s="133"/>
      <c r="H17" s="66"/>
      <c r="I17" s="66"/>
      <c r="J17" s="66">
        <v>14.97</v>
      </c>
      <c r="K17" s="66">
        <v>56.85</v>
      </c>
      <c r="L17" s="66"/>
      <c r="M17" s="66"/>
      <c r="N17" s="66"/>
      <c r="O17" s="66">
        <v>0.3</v>
      </c>
      <c r="P17" s="66">
        <v>0.045</v>
      </c>
      <c r="Q17" s="39"/>
      <c r="R17" s="72">
        <v>65</v>
      </c>
      <c r="S17" s="97">
        <f t="shared" si="1"/>
        <v>0.975</v>
      </c>
    </row>
    <row r="18" spans="2:19" ht="22.5" customHeight="1" thickBot="1">
      <c r="B18" s="38"/>
      <c r="C18" s="61"/>
      <c r="D18" s="222" t="s">
        <v>374</v>
      </c>
      <c r="E18" s="237"/>
      <c r="F18" s="237"/>
      <c r="G18" s="9">
        <v>37</v>
      </c>
      <c r="H18" s="53">
        <f>H19+H21+H20</f>
        <v>2.359</v>
      </c>
      <c r="I18" s="53">
        <f aca="true" t="shared" si="3" ref="I18:P18">I19+I21+I20</f>
        <v>6.36</v>
      </c>
      <c r="J18" s="53">
        <f t="shared" si="3"/>
        <v>15.01</v>
      </c>
      <c r="K18" s="53">
        <f t="shared" si="3"/>
        <v>128.23</v>
      </c>
      <c r="L18" s="53">
        <f t="shared" si="3"/>
        <v>0.0915</v>
      </c>
      <c r="M18" s="53">
        <f t="shared" si="3"/>
        <v>0.0174</v>
      </c>
      <c r="N18" s="53">
        <f t="shared" si="3"/>
        <v>0</v>
      </c>
      <c r="O18" s="53">
        <f t="shared" si="3"/>
        <v>6.84</v>
      </c>
      <c r="P18" s="53">
        <f t="shared" si="3"/>
        <v>0.608</v>
      </c>
      <c r="Q18" s="176" t="s">
        <v>231</v>
      </c>
      <c r="R18" s="68">
        <f>R19+R21+R20</f>
        <v>594.6</v>
      </c>
      <c r="S18" s="68">
        <f>S19+S21+S20</f>
        <v>6.728999999999999</v>
      </c>
    </row>
    <row r="19" spans="1:19" s="4" customFormat="1" ht="23.25" customHeight="1" thickBot="1">
      <c r="A19" s="99"/>
      <c r="B19" s="65"/>
      <c r="C19" s="45"/>
      <c r="D19" s="223" t="s">
        <v>23</v>
      </c>
      <c r="E19" s="238">
        <v>30</v>
      </c>
      <c r="F19" s="238">
        <v>30</v>
      </c>
      <c r="G19" s="10"/>
      <c r="H19" s="66">
        <v>2.31</v>
      </c>
      <c r="I19" s="66">
        <v>0.9</v>
      </c>
      <c r="J19" s="66">
        <v>14.94</v>
      </c>
      <c r="K19" s="66">
        <v>78.6</v>
      </c>
      <c r="L19" s="66">
        <v>0.081</v>
      </c>
      <c r="M19" s="66">
        <v>0.009</v>
      </c>
      <c r="N19" s="66"/>
      <c r="O19" s="66">
        <v>6</v>
      </c>
      <c r="P19" s="66">
        <v>0.594</v>
      </c>
      <c r="Q19" s="39"/>
      <c r="R19" s="72">
        <v>111.6</v>
      </c>
      <c r="S19" s="97">
        <f t="shared" si="1"/>
        <v>3.348</v>
      </c>
    </row>
    <row r="20" spans="1:19" s="4" customFormat="1" ht="23.25" customHeight="1" thickBot="1">
      <c r="A20" s="99"/>
      <c r="B20" s="65"/>
      <c r="C20" s="45"/>
      <c r="D20" s="223" t="s">
        <v>17</v>
      </c>
      <c r="E20" s="238">
        <v>7</v>
      </c>
      <c r="F20" s="238">
        <v>7</v>
      </c>
      <c r="G20" s="10"/>
      <c r="H20" s="66">
        <v>0.049</v>
      </c>
      <c r="I20" s="66">
        <v>5.46</v>
      </c>
      <c r="J20" s="66">
        <v>0.07</v>
      </c>
      <c r="K20" s="66">
        <v>49.63</v>
      </c>
      <c r="L20" s="66">
        <v>0.0105</v>
      </c>
      <c r="M20" s="66">
        <v>0.0084</v>
      </c>
      <c r="N20" s="66"/>
      <c r="O20" s="66">
        <v>0.84</v>
      </c>
      <c r="P20" s="66">
        <v>0.014</v>
      </c>
      <c r="Q20" s="39"/>
      <c r="R20" s="72">
        <v>483</v>
      </c>
      <c r="S20" s="97">
        <f t="shared" si="1"/>
        <v>3.381</v>
      </c>
    </row>
    <row r="21" spans="2:19" ht="23.25" customHeight="1" hidden="1" thickBot="1">
      <c r="B21" s="46"/>
      <c r="C21" s="47"/>
      <c r="D21" s="223"/>
      <c r="E21" s="238"/>
      <c r="F21" s="238"/>
      <c r="G21" s="10"/>
      <c r="H21" s="66"/>
      <c r="I21" s="66"/>
      <c r="J21" s="66"/>
      <c r="K21" s="66"/>
      <c r="L21" s="66"/>
      <c r="M21" s="66"/>
      <c r="N21" s="66"/>
      <c r="O21" s="66"/>
      <c r="P21" s="66"/>
      <c r="Q21" s="39"/>
      <c r="R21" s="72"/>
      <c r="S21" s="97">
        <f t="shared" si="1"/>
        <v>0</v>
      </c>
    </row>
    <row r="22" spans="1:19" s="4" customFormat="1" ht="25.5" customHeight="1" thickBot="1">
      <c r="A22" s="99"/>
      <c r="B22" s="38"/>
      <c r="C22" s="5" t="s">
        <v>24</v>
      </c>
      <c r="D22" s="225" t="s">
        <v>132</v>
      </c>
      <c r="E22" s="250">
        <v>80</v>
      </c>
      <c r="F22" s="250">
        <v>80</v>
      </c>
      <c r="G22" s="49">
        <v>80</v>
      </c>
      <c r="H22" s="83">
        <v>0.72</v>
      </c>
      <c r="I22" s="83">
        <v>0.16</v>
      </c>
      <c r="J22" s="83">
        <v>6.48</v>
      </c>
      <c r="K22" s="83">
        <v>32</v>
      </c>
      <c r="L22" s="83"/>
      <c r="M22" s="83">
        <v>0.024</v>
      </c>
      <c r="N22" s="83"/>
      <c r="O22" s="83"/>
      <c r="P22" s="83">
        <v>0.24</v>
      </c>
      <c r="Q22" s="189" t="s">
        <v>251</v>
      </c>
      <c r="R22" s="86">
        <v>127</v>
      </c>
      <c r="S22" s="98">
        <f t="shared" si="1"/>
        <v>10.16</v>
      </c>
    </row>
    <row r="23" spans="1:19" s="4" customFormat="1" ht="25.5" customHeight="1" thickBot="1">
      <c r="A23" s="99"/>
      <c r="B23" s="38"/>
      <c r="C23" s="5" t="s">
        <v>26</v>
      </c>
      <c r="D23" s="225" t="s">
        <v>389</v>
      </c>
      <c r="E23" s="250"/>
      <c r="F23" s="250"/>
      <c r="G23" s="49">
        <v>45</v>
      </c>
      <c r="H23" s="83">
        <f>H24+H25+H26</f>
        <v>0.64</v>
      </c>
      <c r="I23" s="83">
        <f aca="true" t="shared" si="4" ref="I23:P23">I24+I25+I26</f>
        <v>5.035</v>
      </c>
      <c r="J23" s="83">
        <f t="shared" si="4"/>
        <v>2.472</v>
      </c>
      <c r="K23" s="83">
        <f t="shared" si="4"/>
        <v>56.870000000000005</v>
      </c>
      <c r="L23" s="83">
        <f t="shared" si="4"/>
        <v>0.0096</v>
      </c>
      <c r="M23" s="83">
        <f t="shared" si="4"/>
        <v>0.0208</v>
      </c>
      <c r="N23" s="83">
        <f t="shared" si="4"/>
        <v>17.2</v>
      </c>
      <c r="O23" s="83">
        <f t="shared" si="4"/>
        <v>19.68</v>
      </c>
      <c r="P23" s="83">
        <f t="shared" si="4"/>
        <v>0.256</v>
      </c>
      <c r="Q23" s="189" t="s">
        <v>390</v>
      </c>
      <c r="R23" s="86">
        <f>R24+R25+R26</f>
        <v>188</v>
      </c>
      <c r="S23" s="74">
        <f>S24+S26+S25</f>
        <v>1.975</v>
      </c>
    </row>
    <row r="24" spans="2:19" ht="23.25" customHeight="1" thickBot="1">
      <c r="B24" s="46"/>
      <c r="C24" s="47"/>
      <c r="D24" s="226" t="s">
        <v>31</v>
      </c>
      <c r="E24" s="238">
        <v>30</v>
      </c>
      <c r="F24" s="238">
        <v>24</v>
      </c>
      <c r="G24" s="288"/>
      <c r="H24" s="66">
        <v>0.432</v>
      </c>
      <c r="I24" s="66">
        <v>0.024</v>
      </c>
      <c r="J24" s="66">
        <v>1.128</v>
      </c>
      <c r="K24" s="66">
        <v>6.48</v>
      </c>
      <c r="L24" s="66">
        <v>0</v>
      </c>
      <c r="M24" s="66">
        <v>0.0096</v>
      </c>
      <c r="N24" s="66">
        <v>16.56</v>
      </c>
      <c r="O24" s="66">
        <v>11.52</v>
      </c>
      <c r="P24" s="66">
        <v>0.144</v>
      </c>
      <c r="Q24" s="195"/>
      <c r="R24" s="160">
        <v>24</v>
      </c>
      <c r="S24" s="97">
        <f t="shared" si="1"/>
        <v>0.72</v>
      </c>
    </row>
    <row r="25" spans="2:19" ht="23.25" customHeight="1" thickBot="1">
      <c r="B25" s="46"/>
      <c r="C25" s="47"/>
      <c r="D25" s="226" t="s">
        <v>65</v>
      </c>
      <c r="E25" s="238">
        <v>20</v>
      </c>
      <c r="F25" s="238">
        <v>16</v>
      </c>
      <c r="G25" s="288"/>
      <c r="H25" s="66">
        <v>0.208</v>
      </c>
      <c r="I25" s="66">
        <v>0.016</v>
      </c>
      <c r="J25" s="66">
        <v>1.344</v>
      </c>
      <c r="K25" s="66">
        <v>5.44</v>
      </c>
      <c r="L25" s="66">
        <v>0.0096</v>
      </c>
      <c r="M25" s="66">
        <v>0.0112</v>
      </c>
      <c r="N25" s="66">
        <v>0.64</v>
      </c>
      <c r="O25" s="66">
        <v>8.16</v>
      </c>
      <c r="P25" s="66">
        <v>0.112</v>
      </c>
      <c r="Q25" s="195"/>
      <c r="R25" s="160">
        <v>29</v>
      </c>
      <c r="S25" s="97">
        <f t="shared" si="1"/>
        <v>0.58</v>
      </c>
    </row>
    <row r="26" spans="1:19" s="4" customFormat="1" ht="23.25" customHeight="1" thickBot="1">
      <c r="A26" s="99"/>
      <c r="B26" s="65"/>
      <c r="C26" s="45"/>
      <c r="D26" s="226" t="s">
        <v>202</v>
      </c>
      <c r="E26" s="238">
        <v>5</v>
      </c>
      <c r="F26" s="238">
        <v>5</v>
      </c>
      <c r="G26" s="10"/>
      <c r="H26" s="66">
        <v>0</v>
      </c>
      <c r="I26" s="66">
        <v>4.995</v>
      </c>
      <c r="J26" s="66">
        <v>0</v>
      </c>
      <c r="K26" s="66">
        <v>44.95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195"/>
      <c r="R26" s="160">
        <v>135</v>
      </c>
      <c r="S26" s="97">
        <f t="shared" si="1"/>
        <v>0.675</v>
      </c>
    </row>
    <row r="27" spans="2:19" ht="39.75" customHeight="1" thickBot="1">
      <c r="B27" s="38"/>
      <c r="C27" s="61"/>
      <c r="D27" s="225" t="s">
        <v>133</v>
      </c>
      <c r="E27" s="253"/>
      <c r="F27" s="253"/>
      <c r="G27" s="41">
        <v>250</v>
      </c>
      <c r="H27" s="71">
        <f aca="true" t="shared" si="5" ref="H27:P27">SUM(H28:H35)</f>
        <v>4.576</v>
      </c>
      <c r="I27" s="71">
        <f t="shared" si="5"/>
        <v>4.524</v>
      </c>
      <c r="J27" s="71">
        <f t="shared" si="5"/>
        <v>15.626000000000001</v>
      </c>
      <c r="K27" s="71">
        <f t="shared" si="5"/>
        <v>118.315</v>
      </c>
      <c r="L27" s="71">
        <f t="shared" si="5"/>
        <v>0.8599</v>
      </c>
      <c r="M27" s="71">
        <f t="shared" si="5"/>
        <v>0.3686000000000001</v>
      </c>
      <c r="N27" s="71">
        <f t="shared" si="5"/>
        <v>0.52</v>
      </c>
      <c r="O27" s="71">
        <f t="shared" si="5"/>
        <v>38.125</v>
      </c>
      <c r="P27" s="71">
        <f t="shared" si="5"/>
        <v>2.176</v>
      </c>
      <c r="Q27" s="200" t="s">
        <v>288</v>
      </c>
      <c r="R27" s="74">
        <f>R28+R29+R30+R31+R32+R35+R33+R34</f>
        <v>1741</v>
      </c>
      <c r="S27" s="74">
        <f>S28+S29+S30+S31+S32+S35+S33+S34</f>
        <v>12.07</v>
      </c>
    </row>
    <row r="28" spans="2:19" ht="24.75" customHeight="1" thickBot="1">
      <c r="B28" s="46"/>
      <c r="C28" s="47"/>
      <c r="D28" s="223" t="s">
        <v>134</v>
      </c>
      <c r="E28" s="238">
        <v>15</v>
      </c>
      <c r="F28" s="238">
        <v>15</v>
      </c>
      <c r="G28" s="133"/>
      <c r="H28" s="66">
        <v>2.625</v>
      </c>
      <c r="I28" s="66">
        <v>0.3</v>
      </c>
      <c r="J28" s="66"/>
      <c r="K28" s="66">
        <v>13.2</v>
      </c>
      <c r="L28" s="66"/>
      <c r="M28" s="66"/>
      <c r="N28" s="66"/>
      <c r="O28" s="66">
        <v>0.225</v>
      </c>
      <c r="P28" s="66">
        <v>0.495</v>
      </c>
      <c r="Q28" s="39"/>
      <c r="R28" s="72">
        <v>475</v>
      </c>
      <c r="S28" s="97">
        <f t="shared" si="1"/>
        <v>7.125</v>
      </c>
    </row>
    <row r="29" spans="2:19" ht="24.75" customHeight="1" thickBot="1">
      <c r="B29" s="46"/>
      <c r="C29" s="47"/>
      <c r="D29" s="223" t="s">
        <v>66</v>
      </c>
      <c r="E29" s="238">
        <v>70</v>
      </c>
      <c r="F29" s="238">
        <v>42</v>
      </c>
      <c r="G29" s="10"/>
      <c r="H29" s="66">
        <v>0.84</v>
      </c>
      <c r="I29" s="66">
        <v>0.168</v>
      </c>
      <c r="J29" s="66">
        <v>7.266</v>
      </c>
      <c r="K29" s="66">
        <v>33.6</v>
      </c>
      <c r="L29" s="66">
        <v>0.05</v>
      </c>
      <c r="M29" s="66">
        <v>0.029</v>
      </c>
      <c r="N29" s="66"/>
      <c r="O29" s="66">
        <v>4.2</v>
      </c>
      <c r="P29" s="66">
        <v>0.378</v>
      </c>
      <c r="Q29" s="39"/>
      <c r="R29" s="72">
        <v>21</v>
      </c>
      <c r="S29" s="97">
        <f t="shared" si="1"/>
        <v>1.47</v>
      </c>
    </row>
    <row r="30" spans="2:19" ht="24.75" customHeight="1" thickBot="1">
      <c r="B30" s="46"/>
      <c r="C30" s="47"/>
      <c r="D30" s="223" t="s">
        <v>367</v>
      </c>
      <c r="E30" s="238">
        <v>10</v>
      </c>
      <c r="F30" s="238">
        <v>10</v>
      </c>
      <c r="G30" s="133"/>
      <c r="H30" s="66">
        <v>0.93</v>
      </c>
      <c r="I30" s="66">
        <v>0.11</v>
      </c>
      <c r="J30" s="66">
        <v>7.37</v>
      </c>
      <c r="K30" s="66">
        <v>31.5</v>
      </c>
      <c r="L30" s="66">
        <v>0.8</v>
      </c>
      <c r="M30" s="66">
        <v>0.33</v>
      </c>
      <c r="N30" s="66"/>
      <c r="O30" s="66">
        <v>0.38</v>
      </c>
      <c r="P30" s="66">
        <v>1</v>
      </c>
      <c r="Q30" s="39"/>
      <c r="R30" s="72">
        <v>35</v>
      </c>
      <c r="S30" s="97">
        <f t="shared" si="1"/>
        <v>0.35</v>
      </c>
    </row>
    <row r="31" spans="2:19" ht="24.75" customHeight="1" thickBot="1">
      <c r="B31" s="46"/>
      <c r="C31" s="47"/>
      <c r="D31" s="223" t="s">
        <v>67</v>
      </c>
      <c r="E31" s="238">
        <v>5</v>
      </c>
      <c r="F31" s="238">
        <v>4</v>
      </c>
      <c r="G31" s="133"/>
      <c r="H31" s="66">
        <v>0.056</v>
      </c>
      <c r="I31" s="66"/>
      <c r="J31" s="66">
        <v>0.364</v>
      </c>
      <c r="K31" s="66">
        <v>1.64</v>
      </c>
      <c r="L31" s="66"/>
      <c r="M31" s="66">
        <v>0.0008</v>
      </c>
      <c r="N31" s="66">
        <v>0.36</v>
      </c>
      <c r="O31" s="66">
        <v>1.24</v>
      </c>
      <c r="P31" s="66">
        <v>0.032</v>
      </c>
      <c r="Q31" s="39"/>
      <c r="R31" s="72">
        <v>25</v>
      </c>
      <c r="S31" s="97">
        <f t="shared" si="1"/>
        <v>0.125</v>
      </c>
    </row>
    <row r="32" spans="2:19" ht="24.75" customHeight="1" thickBot="1">
      <c r="B32" s="46"/>
      <c r="C32" s="47"/>
      <c r="D32" s="223" t="s">
        <v>65</v>
      </c>
      <c r="E32" s="238">
        <v>5</v>
      </c>
      <c r="F32" s="238">
        <v>4</v>
      </c>
      <c r="G32" s="133"/>
      <c r="H32" s="66">
        <v>0.052</v>
      </c>
      <c r="I32" s="66">
        <v>0.004</v>
      </c>
      <c r="J32" s="66">
        <v>0.336</v>
      </c>
      <c r="K32" s="66">
        <v>1.36</v>
      </c>
      <c r="L32" s="66">
        <v>0.0024</v>
      </c>
      <c r="M32" s="66">
        <v>0.0028</v>
      </c>
      <c r="N32" s="66">
        <v>0.16</v>
      </c>
      <c r="O32" s="66">
        <v>2.04</v>
      </c>
      <c r="P32" s="66">
        <v>0.028</v>
      </c>
      <c r="Q32" s="39"/>
      <c r="R32" s="72">
        <v>29</v>
      </c>
      <c r="S32" s="97">
        <f t="shared" si="1"/>
        <v>0.145</v>
      </c>
    </row>
    <row r="33" spans="2:19" ht="24.75" customHeight="1" thickBot="1">
      <c r="B33" s="46"/>
      <c r="C33" s="47"/>
      <c r="D33" s="223" t="s">
        <v>189</v>
      </c>
      <c r="E33" s="238">
        <v>5</v>
      </c>
      <c r="F33" s="238">
        <f>E33</f>
        <v>5</v>
      </c>
      <c r="G33" s="322"/>
      <c r="H33" s="66">
        <v>0.035</v>
      </c>
      <c r="I33" s="66">
        <v>3.9</v>
      </c>
      <c r="J33" s="66">
        <v>0.05</v>
      </c>
      <c r="K33" s="66">
        <v>35.45</v>
      </c>
      <c r="L33" s="66">
        <v>0.0075</v>
      </c>
      <c r="M33" s="66">
        <v>0.006</v>
      </c>
      <c r="N33" s="66"/>
      <c r="O33" s="66">
        <v>0.6</v>
      </c>
      <c r="P33" s="66">
        <v>0.01</v>
      </c>
      <c r="Q33" s="39"/>
      <c r="R33" s="72">
        <v>483</v>
      </c>
      <c r="S33" s="97">
        <f t="shared" si="1"/>
        <v>2.415</v>
      </c>
    </row>
    <row r="34" spans="2:19" ht="24.75" customHeight="1" thickBot="1">
      <c r="B34" s="46"/>
      <c r="C34" s="47"/>
      <c r="D34" s="223" t="s">
        <v>214</v>
      </c>
      <c r="E34" s="238">
        <v>0.5</v>
      </c>
      <c r="F34" s="238">
        <v>0.5</v>
      </c>
      <c r="G34" s="169"/>
      <c r="H34" s="66">
        <v>0.038</v>
      </c>
      <c r="I34" s="66">
        <v>0.042</v>
      </c>
      <c r="J34" s="66">
        <v>0.24</v>
      </c>
      <c r="K34" s="66">
        <v>1.565</v>
      </c>
      <c r="L34" s="66"/>
      <c r="M34" s="66"/>
      <c r="N34" s="66"/>
      <c r="O34" s="66"/>
      <c r="P34" s="66"/>
      <c r="Q34" s="39"/>
      <c r="R34" s="72">
        <v>650</v>
      </c>
      <c r="S34" s="97">
        <f t="shared" si="1"/>
        <v>0.325</v>
      </c>
    </row>
    <row r="35" spans="2:19" ht="24.75" customHeight="1" thickBot="1">
      <c r="B35" s="46"/>
      <c r="C35" s="47"/>
      <c r="D35" s="223" t="s">
        <v>100</v>
      </c>
      <c r="E35" s="238">
        <v>5</v>
      </c>
      <c r="F35" s="238">
        <v>5</v>
      </c>
      <c r="G35" s="133"/>
      <c r="H35" s="67"/>
      <c r="I35" s="67"/>
      <c r="J35" s="67"/>
      <c r="K35" s="67"/>
      <c r="L35" s="67"/>
      <c r="M35" s="67"/>
      <c r="N35" s="67"/>
      <c r="O35" s="66">
        <v>29.44</v>
      </c>
      <c r="P35" s="66">
        <v>0.233</v>
      </c>
      <c r="Q35" s="177"/>
      <c r="R35" s="72">
        <v>23</v>
      </c>
      <c r="S35" s="97">
        <f t="shared" si="1"/>
        <v>0.115</v>
      </c>
    </row>
    <row r="36" spans="2:19" ht="24.75" customHeight="1" thickBot="1">
      <c r="B36" s="38"/>
      <c r="C36" s="61"/>
      <c r="D36" s="222" t="s">
        <v>290</v>
      </c>
      <c r="E36" s="237"/>
      <c r="F36" s="237"/>
      <c r="G36" s="9">
        <v>70</v>
      </c>
      <c r="H36" s="53">
        <f>H37+H38+H39+H40+H41</f>
        <v>11.855</v>
      </c>
      <c r="I36" s="53">
        <f aca="true" t="shared" si="6" ref="I36:P36">I37+I38+I39+I40+I41</f>
        <v>12.850999999999999</v>
      </c>
      <c r="J36" s="53">
        <f t="shared" si="6"/>
        <v>15.378</v>
      </c>
      <c r="K36" s="53">
        <f t="shared" si="6"/>
        <v>226.63</v>
      </c>
      <c r="L36" s="53">
        <f t="shared" si="6"/>
        <v>0.1778</v>
      </c>
      <c r="M36" s="53">
        <f t="shared" si="6"/>
        <v>0.8887</v>
      </c>
      <c r="N36" s="53">
        <f t="shared" si="6"/>
        <v>12.33</v>
      </c>
      <c r="O36" s="53">
        <f t="shared" si="6"/>
        <v>44.871</v>
      </c>
      <c r="P36" s="53">
        <f t="shared" si="6"/>
        <v>3.1770000000000005</v>
      </c>
      <c r="Q36" s="176" t="s">
        <v>289</v>
      </c>
      <c r="R36" s="68">
        <f>R37+R38+R39+R40+R41</f>
        <v>450.95</v>
      </c>
      <c r="S36" s="68">
        <f>S37+S38+S39+S40+S41</f>
        <v>15.1555</v>
      </c>
    </row>
    <row r="37" spans="2:19" ht="24.75" customHeight="1" thickBot="1">
      <c r="B37" s="46"/>
      <c r="C37" s="47"/>
      <c r="D37" s="223" t="s">
        <v>68</v>
      </c>
      <c r="E37" s="238">
        <v>40</v>
      </c>
      <c r="F37" s="238">
        <v>33</v>
      </c>
      <c r="G37" s="133"/>
      <c r="H37" s="66">
        <v>5.907</v>
      </c>
      <c r="I37" s="66">
        <v>1.221</v>
      </c>
      <c r="J37" s="66"/>
      <c r="K37" s="66">
        <v>34.65</v>
      </c>
      <c r="L37" s="66">
        <v>0.099</v>
      </c>
      <c r="M37" s="66">
        <v>0.7227</v>
      </c>
      <c r="N37" s="66">
        <v>11.88</v>
      </c>
      <c r="O37" s="66">
        <v>2.871</v>
      </c>
      <c r="P37" s="66">
        <v>2.277</v>
      </c>
      <c r="Q37" s="39"/>
      <c r="R37" s="72">
        <v>202.95</v>
      </c>
      <c r="S37" s="97">
        <f t="shared" si="1"/>
        <v>8.118</v>
      </c>
    </row>
    <row r="38" spans="2:19" ht="24.75" customHeight="1" thickBot="1">
      <c r="B38" s="46"/>
      <c r="C38" s="47"/>
      <c r="D38" s="223" t="s">
        <v>43</v>
      </c>
      <c r="E38" s="240" t="s">
        <v>54</v>
      </c>
      <c r="F38" s="238">
        <v>0.5</v>
      </c>
      <c r="G38" s="133"/>
      <c r="H38" s="66">
        <v>3.048</v>
      </c>
      <c r="I38" s="66">
        <v>2.76</v>
      </c>
      <c r="J38" s="66">
        <v>0.168</v>
      </c>
      <c r="K38" s="66">
        <v>37.68</v>
      </c>
      <c r="L38" s="66">
        <v>0.0168</v>
      </c>
      <c r="M38" s="66">
        <v>0.105</v>
      </c>
      <c r="N38" s="66"/>
      <c r="O38" s="66">
        <v>1.2</v>
      </c>
      <c r="P38" s="66">
        <v>0.6</v>
      </c>
      <c r="Q38" s="39"/>
      <c r="R38" s="72">
        <v>6.25</v>
      </c>
      <c r="S38" s="97">
        <f>(E38*R38)</f>
        <v>3.125</v>
      </c>
    </row>
    <row r="39" spans="1:19" s="4" customFormat="1" ht="24.75" customHeight="1" thickBot="1">
      <c r="A39" s="99"/>
      <c r="B39" s="65"/>
      <c r="C39" s="45"/>
      <c r="D39" s="223" t="s">
        <v>35</v>
      </c>
      <c r="E39" s="238">
        <v>30</v>
      </c>
      <c r="F39" s="238">
        <v>30</v>
      </c>
      <c r="G39" s="133"/>
      <c r="H39" s="66">
        <v>0.84</v>
      </c>
      <c r="I39" s="66">
        <v>0.75</v>
      </c>
      <c r="J39" s="66">
        <v>1.41</v>
      </c>
      <c r="K39" s="66">
        <v>15.6</v>
      </c>
      <c r="L39" s="66">
        <v>0.012</v>
      </c>
      <c r="M39" s="66">
        <v>0.045</v>
      </c>
      <c r="N39" s="66">
        <v>0.45</v>
      </c>
      <c r="O39" s="66">
        <v>37.2</v>
      </c>
      <c r="P39" s="66">
        <v>0.06</v>
      </c>
      <c r="Q39" s="39"/>
      <c r="R39" s="72">
        <v>69.75</v>
      </c>
      <c r="S39" s="97">
        <f t="shared" si="1"/>
        <v>2.0925</v>
      </c>
    </row>
    <row r="40" spans="2:19" ht="24.75" customHeight="1" thickBot="1">
      <c r="B40" s="46"/>
      <c r="C40" s="47"/>
      <c r="D40" s="223" t="s">
        <v>42</v>
      </c>
      <c r="E40" s="238">
        <v>20</v>
      </c>
      <c r="F40" s="238">
        <v>20</v>
      </c>
      <c r="G40" s="133"/>
      <c r="H40" s="66">
        <v>2.06</v>
      </c>
      <c r="I40" s="66">
        <v>0.22</v>
      </c>
      <c r="J40" s="66">
        <v>13.8</v>
      </c>
      <c r="K40" s="66">
        <v>66.8</v>
      </c>
      <c r="L40" s="66">
        <v>0.05</v>
      </c>
      <c r="M40" s="66">
        <v>0.016</v>
      </c>
      <c r="N40" s="66"/>
      <c r="O40" s="66">
        <v>3.6</v>
      </c>
      <c r="P40" s="66">
        <v>0.24</v>
      </c>
      <c r="Q40" s="39"/>
      <c r="R40" s="72">
        <v>37</v>
      </c>
      <c r="S40" s="97">
        <f t="shared" si="1"/>
        <v>0.74</v>
      </c>
    </row>
    <row r="41" spans="2:19" ht="24.75" customHeight="1" thickBot="1">
      <c r="B41" s="46"/>
      <c r="C41" s="47"/>
      <c r="D41" s="223" t="s">
        <v>28</v>
      </c>
      <c r="E41" s="238">
        <v>8</v>
      </c>
      <c r="F41" s="238">
        <f>E41</f>
        <v>8</v>
      </c>
      <c r="G41" s="10"/>
      <c r="H41" s="66"/>
      <c r="I41" s="66">
        <v>7.9</v>
      </c>
      <c r="J41" s="66"/>
      <c r="K41" s="66">
        <v>71.9</v>
      </c>
      <c r="L41" s="66"/>
      <c r="M41" s="66"/>
      <c r="N41" s="66"/>
      <c r="O41" s="66"/>
      <c r="P41" s="66"/>
      <c r="Q41" s="39"/>
      <c r="R41" s="72">
        <v>135</v>
      </c>
      <c r="S41" s="97">
        <f t="shared" si="1"/>
        <v>1.08</v>
      </c>
    </row>
    <row r="42" spans="2:19" ht="24.75" customHeight="1" thickBot="1">
      <c r="B42" s="38"/>
      <c r="C42" s="61"/>
      <c r="D42" s="225" t="s">
        <v>135</v>
      </c>
      <c r="E42" s="253"/>
      <c r="F42" s="253"/>
      <c r="G42" s="41">
        <v>140</v>
      </c>
      <c r="H42" s="71">
        <f>H43+H44+H45</f>
        <v>3.1350000000000002</v>
      </c>
      <c r="I42" s="71">
        <f aca="true" t="shared" si="7" ref="I42:P42">I43+I44+I45</f>
        <v>5.295999999999999</v>
      </c>
      <c r="J42" s="71">
        <f t="shared" si="7"/>
        <v>19.057</v>
      </c>
      <c r="K42" s="71">
        <f t="shared" si="7"/>
        <v>135.45</v>
      </c>
      <c r="L42" s="71">
        <f t="shared" si="7"/>
        <v>0.1423</v>
      </c>
      <c r="M42" s="71">
        <f t="shared" si="7"/>
        <v>0.1353</v>
      </c>
      <c r="N42" s="71">
        <f t="shared" si="7"/>
        <v>0.6</v>
      </c>
      <c r="O42" s="71">
        <f t="shared" si="7"/>
        <v>60.1</v>
      </c>
      <c r="P42" s="71">
        <f t="shared" si="7"/>
        <v>0.981</v>
      </c>
      <c r="Q42" s="200" t="s">
        <v>291</v>
      </c>
      <c r="R42" s="74">
        <f>R43+R44+R45</f>
        <v>573.75</v>
      </c>
      <c r="S42" s="74">
        <f>S43+S44+S45</f>
        <v>8.67</v>
      </c>
    </row>
    <row r="43" spans="2:19" ht="24.75" customHeight="1" thickBot="1">
      <c r="B43" s="46"/>
      <c r="C43" s="47"/>
      <c r="D43" s="223" t="s">
        <v>66</v>
      </c>
      <c r="E43" s="238">
        <v>165</v>
      </c>
      <c r="F43" s="238">
        <v>99</v>
      </c>
      <c r="G43" s="133"/>
      <c r="H43" s="66">
        <v>1.98</v>
      </c>
      <c r="I43" s="66">
        <v>0.396</v>
      </c>
      <c r="J43" s="66">
        <v>17.127</v>
      </c>
      <c r="K43" s="66">
        <v>79.2</v>
      </c>
      <c r="L43" s="66">
        <v>0.1188</v>
      </c>
      <c r="M43" s="66">
        <v>0.0693</v>
      </c>
      <c r="N43" s="66"/>
      <c r="O43" s="66">
        <v>9.9</v>
      </c>
      <c r="P43" s="66">
        <v>0.891</v>
      </c>
      <c r="Q43" s="39"/>
      <c r="R43" s="72">
        <v>21</v>
      </c>
      <c r="S43" s="97">
        <f t="shared" si="1"/>
        <v>3.465</v>
      </c>
    </row>
    <row r="44" spans="2:19" ht="24.75" customHeight="1" thickBot="1">
      <c r="B44" s="46"/>
      <c r="C44" s="47"/>
      <c r="D44" s="223" t="s">
        <v>35</v>
      </c>
      <c r="E44" s="238">
        <v>40</v>
      </c>
      <c r="F44" s="238">
        <v>40</v>
      </c>
      <c r="G44" s="133"/>
      <c r="H44" s="66">
        <v>1.12</v>
      </c>
      <c r="I44" s="66">
        <v>1</v>
      </c>
      <c r="J44" s="66">
        <v>1.88</v>
      </c>
      <c r="K44" s="66">
        <v>20.8</v>
      </c>
      <c r="L44" s="66">
        <v>0.016</v>
      </c>
      <c r="M44" s="66">
        <v>0.06</v>
      </c>
      <c r="N44" s="66">
        <v>0.6</v>
      </c>
      <c r="O44" s="66">
        <v>49.6</v>
      </c>
      <c r="P44" s="66">
        <v>0.08</v>
      </c>
      <c r="Q44" s="39"/>
      <c r="R44" s="72">
        <v>69.75</v>
      </c>
      <c r="S44" s="97">
        <f t="shared" si="1"/>
        <v>2.79</v>
      </c>
    </row>
    <row r="45" spans="1:19" s="4" customFormat="1" ht="24.75" customHeight="1" thickBot="1">
      <c r="A45" s="99"/>
      <c r="B45" s="65"/>
      <c r="C45" s="45"/>
      <c r="D45" s="223" t="s">
        <v>17</v>
      </c>
      <c r="E45" s="238">
        <v>5</v>
      </c>
      <c r="F45" s="238">
        <f>E45</f>
        <v>5</v>
      </c>
      <c r="G45" s="300"/>
      <c r="H45" s="66">
        <v>0.035</v>
      </c>
      <c r="I45" s="66">
        <v>3.9</v>
      </c>
      <c r="J45" s="66">
        <v>0.05</v>
      </c>
      <c r="K45" s="66">
        <v>35.45</v>
      </c>
      <c r="L45" s="66">
        <v>0.0075</v>
      </c>
      <c r="M45" s="66">
        <v>0.006</v>
      </c>
      <c r="N45" s="66"/>
      <c r="O45" s="66">
        <v>0.6</v>
      </c>
      <c r="P45" s="66">
        <v>0.01</v>
      </c>
      <c r="Q45" s="39"/>
      <c r="R45" s="72">
        <v>483</v>
      </c>
      <c r="S45" s="97">
        <f t="shared" si="1"/>
        <v>2.415</v>
      </c>
    </row>
    <row r="46" spans="2:19" ht="24.75" customHeight="1" thickBot="1">
      <c r="B46" s="38"/>
      <c r="C46" s="61"/>
      <c r="D46" s="222" t="s">
        <v>40</v>
      </c>
      <c r="E46" s="237">
        <v>40</v>
      </c>
      <c r="F46" s="237">
        <v>40</v>
      </c>
      <c r="G46" s="9">
        <v>40</v>
      </c>
      <c r="H46" s="53">
        <v>2.64</v>
      </c>
      <c r="I46" s="53">
        <v>0.48</v>
      </c>
      <c r="J46" s="53">
        <v>13.68</v>
      </c>
      <c r="K46" s="53">
        <v>72.4</v>
      </c>
      <c r="L46" s="53">
        <v>0.072</v>
      </c>
      <c r="M46" s="53">
        <v>0.032</v>
      </c>
      <c r="N46" s="53"/>
      <c r="O46" s="53">
        <v>14</v>
      </c>
      <c r="P46" s="53">
        <v>1.56</v>
      </c>
      <c r="Q46" s="176" t="s">
        <v>238</v>
      </c>
      <c r="R46" s="68">
        <v>60.23</v>
      </c>
      <c r="S46" s="98">
        <f t="shared" si="1"/>
        <v>2.4092</v>
      </c>
    </row>
    <row r="47" spans="2:19" ht="24.75" customHeight="1" thickBot="1">
      <c r="B47" s="38"/>
      <c r="C47" s="61"/>
      <c r="D47" s="222" t="s">
        <v>194</v>
      </c>
      <c r="E47" s="237"/>
      <c r="F47" s="237"/>
      <c r="G47" s="9">
        <v>200</v>
      </c>
      <c r="H47" s="53">
        <f>H48+H49</f>
        <v>0.416</v>
      </c>
      <c r="I47" s="53">
        <f aca="true" t="shared" si="8" ref="I47:P47">I48+I49</f>
        <v>0.024</v>
      </c>
      <c r="J47" s="53">
        <f t="shared" si="8"/>
        <v>19.05</v>
      </c>
      <c r="K47" s="53">
        <f t="shared" si="8"/>
        <v>75.41</v>
      </c>
      <c r="L47" s="53">
        <f t="shared" si="8"/>
        <v>0.536</v>
      </c>
      <c r="M47" s="53">
        <f t="shared" si="8"/>
        <v>0.88</v>
      </c>
      <c r="N47" s="53">
        <f t="shared" si="8"/>
        <v>0.352</v>
      </c>
      <c r="O47" s="53">
        <f t="shared" si="8"/>
        <v>1.58</v>
      </c>
      <c r="P47" s="53">
        <f t="shared" si="8"/>
        <v>1.4849999999999999</v>
      </c>
      <c r="Q47" s="176" t="s">
        <v>291</v>
      </c>
      <c r="R47" s="68">
        <f>R48+R49</f>
        <v>513</v>
      </c>
      <c r="S47" s="68">
        <f>S48+S49</f>
        <v>4.559</v>
      </c>
    </row>
    <row r="48" spans="1:19" s="4" customFormat="1" ht="24.75" customHeight="1" thickBot="1">
      <c r="A48" s="99"/>
      <c r="B48" s="65"/>
      <c r="C48" s="45"/>
      <c r="D48" s="223" t="s">
        <v>195</v>
      </c>
      <c r="E48" s="238">
        <v>8</v>
      </c>
      <c r="F48" s="238">
        <v>8</v>
      </c>
      <c r="G48" s="10"/>
      <c r="H48" s="66">
        <v>0.416</v>
      </c>
      <c r="I48" s="66">
        <v>0.024</v>
      </c>
      <c r="J48" s="66">
        <v>4.08</v>
      </c>
      <c r="K48" s="66">
        <v>18.56</v>
      </c>
      <c r="L48" s="66">
        <v>0.536</v>
      </c>
      <c r="M48" s="66">
        <v>0.88</v>
      </c>
      <c r="N48" s="66">
        <v>0.352</v>
      </c>
      <c r="O48" s="66">
        <v>1.28</v>
      </c>
      <c r="P48" s="66">
        <v>1.44</v>
      </c>
      <c r="Q48" s="39"/>
      <c r="R48" s="72">
        <v>448</v>
      </c>
      <c r="S48" s="97">
        <f t="shared" si="1"/>
        <v>3.584</v>
      </c>
    </row>
    <row r="49" spans="2:19" ht="24.75" customHeight="1" thickBot="1">
      <c r="B49" s="46"/>
      <c r="C49" s="47"/>
      <c r="D49" s="223" t="s">
        <v>18</v>
      </c>
      <c r="E49" s="238">
        <v>15</v>
      </c>
      <c r="F49" s="238">
        <v>15</v>
      </c>
      <c r="G49" s="133"/>
      <c r="H49" s="67"/>
      <c r="I49" s="67"/>
      <c r="J49" s="66">
        <v>14.97</v>
      </c>
      <c r="K49" s="66">
        <v>56.85</v>
      </c>
      <c r="L49" s="66"/>
      <c r="M49" s="66"/>
      <c r="N49" s="66"/>
      <c r="O49" s="66">
        <v>0.3</v>
      </c>
      <c r="P49" s="66">
        <v>0.045</v>
      </c>
      <c r="Q49" s="39"/>
      <c r="R49" s="72">
        <v>65</v>
      </c>
      <c r="S49" s="97">
        <f t="shared" si="1"/>
        <v>0.975</v>
      </c>
    </row>
    <row r="50" spans="2:19" ht="24.75" customHeight="1" thickBot="1">
      <c r="B50" s="38"/>
      <c r="C50" s="5" t="s">
        <v>41</v>
      </c>
      <c r="D50" s="225" t="s">
        <v>404</v>
      </c>
      <c r="E50" s="253">
        <v>60</v>
      </c>
      <c r="F50" s="253">
        <v>60</v>
      </c>
      <c r="G50" s="41">
        <v>60</v>
      </c>
      <c r="H50" s="71">
        <v>0.402</v>
      </c>
      <c r="I50" s="71">
        <v>1.548</v>
      </c>
      <c r="J50" s="71">
        <v>3.876</v>
      </c>
      <c r="K50" s="71">
        <v>30.96</v>
      </c>
      <c r="L50" s="71"/>
      <c r="M50" s="71"/>
      <c r="N50" s="71"/>
      <c r="O50" s="71"/>
      <c r="P50" s="71"/>
      <c r="Q50" s="200" t="s">
        <v>405</v>
      </c>
      <c r="R50" s="98">
        <v>182</v>
      </c>
      <c r="S50" s="98">
        <f t="shared" si="1"/>
        <v>10.92</v>
      </c>
    </row>
    <row r="51" spans="2:19" ht="24.75" customHeight="1" thickBot="1">
      <c r="B51" s="38"/>
      <c r="C51" s="61"/>
      <c r="D51" s="222" t="s">
        <v>46</v>
      </c>
      <c r="E51" s="237"/>
      <c r="F51" s="237"/>
      <c r="G51" s="9">
        <v>200</v>
      </c>
      <c r="H51" s="53">
        <f>H52+H53</f>
        <v>2.716</v>
      </c>
      <c r="I51" s="53">
        <f aca="true" t="shared" si="9" ref="I51:P51">I52+I53</f>
        <v>3.104</v>
      </c>
      <c r="J51" s="53">
        <f t="shared" si="9"/>
        <v>9.55</v>
      </c>
      <c r="K51" s="53">
        <f t="shared" si="9"/>
        <v>75.21</v>
      </c>
      <c r="L51" s="53">
        <f t="shared" si="9"/>
        <v>0.039</v>
      </c>
      <c r="M51" s="53">
        <f t="shared" si="9"/>
        <v>0.145</v>
      </c>
      <c r="N51" s="53">
        <f t="shared" si="9"/>
        <v>1.455</v>
      </c>
      <c r="O51" s="53">
        <f t="shared" si="9"/>
        <v>120.38</v>
      </c>
      <c r="P51" s="53">
        <f t="shared" si="9"/>
        <v>0.20900000000000002</v>
      </c>
      <c r="Q51" s="176" t="s">
        <v>239</v>
      </c>
      <c r="R51" s="68">
        <f>R52+R53</f>
        <v>134.75</v>
      </c>
      <c r="S51" s="68">
        <f>S52+S53</f>
        <v>7.3</v>
      </c>
    </row>
    <row r="52" spans="1:19" s="4" customFormat="1" ht="24.75" customHeight="1" thickBot="1">
      <c r="A52" s="99"/>
      <c r="B52" s="65"/>
      <c r="C52" s="45"/>
      <c r="D52" s="223" t="s">
        <v>35</v>
      </c>
      <c r="E52" s="238">
        <v>100</v>
      </c>
      <c r="F52" s="238">
        <v>100</v>
      </c>
      <c r="G52" s="304"/>
      <c r="H52" s="66">
        <v>2.716</v>
      </c>
      <c r="I52" s="66">
        <v>3.104</v>
      </c>
      <c r="J52" s="66">
        <v>4.56</v>
      </c>
      <c r="K52" s="66">
        <v>56.26</v>
      </c>
      <c r="L52" s="66">
        <v>0.039</v>
      </c>
      <c r="M52" s="66">
        <v>0.145</v>
      </c>
      <c r="N52" s="66">
        <v>1.455</v>
      </c>
      <c r="O52" s="66">
        <v>120.28</v>
      </c>
      <c r="P52" s="66">
        <v>0.194</v>
      </c>
      <c r="Q52" s="39"/>
      <c r="R52" s="72">
        <v>69.75</v>
      </c>
      <c r="S52" s="97">
        <f t="shared" si="1"/>
        <v>6.975</v>
      </c>
    </row>
    <row r="53" spans="2:19" ht="24.75" customHeight="1" thickBot="1">
      <c r="B53" s="46"/>
      <c r="C53" s="47"/>
      <c r="D53" s="223" t="s">
        <v>18</v>
      </c>
      <c r="E53" s="238">
        <v>5</v>
      </c>
      <c r="F53" s="238">
        <v>5</v>
      </c>
      <c r="G53" s="304"/>
      <c r="H53" s="66"/>
      <c r="I53" s="66"/>
      <c r="J53" s="66">
        <v>4.99</v>
      </c>
      <c r="K53" s="66">
        <v>18.95</v>
      </c>
      <c r="L53" s="66"/>
      <c r="M53" s="66"/>
      <c r="N53" s="66"/>
      <c r="O53" s="66">
        <v>0.1</v>
      </c>
      <c r="P53" s="66">
        <v>0.015</v>
      </c>
      <c r="Q53" s="39"/>
      <c r="R53" s="72">
        <v>65</v>
      </c>
      <c r="S53" s="97">
        <f t="shared" si="1"/>
        <v>0.325</v>
      </c>
    </row>
    <row r="54" spans="2:19" ht="21" customHeight="1" thickBot="1">
      <c r="B54" s="26"/>
      <c r="C54" s="2"/>
      <c r="D54" s="2" t="s">
        <v>47</v>
      </c>
      <c r="E54" s="133"/>
      <c r="F54" s="133"/>
      <c r="G54" s="133"/>
      <c r="H54" s="67">
        <f aca="true" t="shared" si="10" ref="H54:P54">H51+H50+H47+H46+H42+H36+H27+H23+H22+H18+H14+H9</f>
        <v>38.184000000000005</v>
      </c>
      <c r="I54" s="67">
        <f t="shared" si="10"/>
        <v>49.98199999999999</v>
      </c>
      <c r="J54" s="67">
        <f t="shared" si="10"/>
        <v>174.94899999999998</v>
      </c>
      <c r="K54" s="67">
        <f t="shared" si="10"/>
        <v>1296.075</v>
      </c>
      <c r="L54" s="67">
        <f t="shared" si="10"/>
        <v>2.0576</v>
      </c>
      <c r="M54" s="67">
        <f t="shared" si="10"/>
        <v>2.8298</v>
      </c>
      <c r="N54" s="67">
        <f t="shared" si="10"/>
        <v>35.457</v>
      </c>
      <c r="O54" s="67">
        <f t="shared" si="10"/>
        <v>560.6759999999999</v>
      </c>
      <c r="P54" s="67">
        <f t="shared" si="10"/>
        <v>11.465000000000003</v>
      </c>
      <c r="Q54" s="177"/>
      <c r="R54" s="70">
        <f>R51+R50+R47+R46+R42+R36+R27+R23+R22+R18+R14+R9</f>
        <v>5797.780000000001</v>
      </c>
      <c r="S54" s="70">
        <f>S51+S50+S47+S46+S42+S36+S27+S23+S22+S18+S14+S9</f>
        <v>99.86769999999999</v>
      </c>
    </row>
    <row r="59" ht="15" thickBot="1"/>
    <row r="60" spans="2:19" ht="31.5" customHeight="1" thickBot="1">
      <c r="B60" s="328" t="s">
        <v>1</v>
      </c>
      <c r="C60" s="328" t="s">
        <v>55</v>
      </c>
      <c r="D60" s="328" t="s">
        <v>56</v>
      </c>
      <c r="E60" s="328" t="s">
        <v>2</v>
      </c>
      <c r="F60" s="328" t="s">
        <v>3</v>
      </c>
      <c r="G60" s="328" t="s">
        <v>51</v>
      </c>
      <c r="H60" s="337" t="s">
        <v>4</v>
      </c>
      <c r="I60" s="346"/>
      <c r="J60" s="347"/>
      <c r="K60" s="328" t="s">
        <v>98</v>
      </c>
      <c r="L60" s="337" t="s">
        <v>53</v>
      </c>
      <c r="M60" s="346"/>
      <c r="N60" s="347"/>
      <c r="O60" s="337" t="s">
        <v>99</v>
      </c>
      <c r="P60" s="347"/>
      <c r="Q60" s="333" t="s">
        <v>229</v>
      </c>
      <c r="R60" s="337" t="s">
        <v>5</v>
      </c>
      <c r="S60" s="354" t="s">
        <v>50</v>
      </c>
    </row>
    <row r="61" spans="2:19" ht="15" customHeight="1" thickBot="1">
      <c r="B61" s="331"/>
      <c r="C61" s="331"/>
      <c r="D61" s="331"/>
      <c r="E61" s="331"/>
      <c r="F61" s="331"/>
      <c r="G61" s="329"/>
      <c r="H61" s="348"/>
      <c r="I61" s="349"/>
      <c r="J61" s="350"/>
      <c r="K61" s="329"/>
      <c r="L61" s="348"/>
      <c r="M61" s="349"/>
      <c r="N61" s="350"/>
      <c r="O61" s="348"/>
      <c r="P61" s="350"/>
      <c r="Q61" s="334"/>
      <c r="R61" s="348"/>
      <c r="S61" s="354"/>
    </row>
    <row r="62" spans="2:19" ht="15" customHeight="1" thickBot="1">
      <c r="B62" s="331"/>
      <c r="C62" s="331"/>
      <c r="D62" s="331"/>
      <c r="E62" s="331"/>
      <c r="F62" s="331"/>
      <c r="G62" s="329"/>
      <c r="H62" s="348"/>
      <c r="I62" s="349"/>
      <c r="J62" s="350"/>
      <c r="K62" s="329"/>
      <c r="L62" s="348"/>
      <c r="M62" s="349"/>
      <c r="N62" s="350"/>
      <c r="O62" s="348"/>
      <c r="P62" s="350"/>
      <c r="Q62" s="334"/>
      <c r="R62" s="348"/>
      <c r="S62" s="354"/>
    </row>
    <row r="63" spans="2:19" ht="15" customHeight="1" thickBot="1">
      <c r="B63" s="331"/>
      <c r="C63" s="331"/>
      <c r="D63" s="331"/>
      <c r="E63" s="331"/>
      <c r="F63" s="331"/>
      <c r="G63" s="329"/>
      <c r="H63" s="348"/>
      <c r="I63" s="349"/>
      <c r="J63" s="350"/>
      <c r="K63" s="329"/>
      <c r="L63" s="348"/>
      <c r="M63" s="349"/>
      <c r="N63" s="350"/>
      <c r="O63" s="348"/>
      <c r="P63" s="350"/>
      <c r="Q63" s="334"/>
      <c r="R63" s="348"/>
      <c r="S63" s="354"/>
    </row>
    <row r="64" spans="2:19" ht="21.75" customHeight="1" thickBot="1">
      <c r="B64" s="332"/>
      <c r="C64" s="332"/>
      <c r="D64" s="332"/>
      <c r="E64" s="332"/>
      <c r="F64" s="332"/>
      <c r="G64" s="330"/>
      <c r="H64" s="351"/>
      <c r="I64" s="352"/>
      <c r="J64" s="353"/>
      <c r="K64" s="330"/>
      <c r="L64" s="351"/>
      <c r="M64" s="352"/>
      <c r="N64" s="353"/>
      <c r="O64" s="351"/>
      <c r="P64" s="353"/>
      <c r="Q64" s="335"/>
      <c r="R64" s="351"/>
      <c r="S64" s="354"/>
    </row>
    <row r="65" spans="2:19" ht="15.75" thickBot="1">
      <c r="B65" s="131"/>
      <c r="C65" s="133"/>
      <c r="D65" s="133"/>
      <c r="E65" s="133"/>
      <c r="F65" s="133"/>
      <c r="G65" s="133"/>
      <c r="H65" s="133" t="s">
        <v>6</v>
      </c>
      <c r="I65" s="133" t="s">
        <v>7</v>
      </c>
      <c r="J65" s="133" t="s">
        <v>8</v>
      </c>
      <c r="K65" s="133"/>
      <c r="L65" s="133" t="s">
        <v>9</v>
      </c>
      <c r="M65" s="133" t="s">
        <v>10</v>
      </c>
      <c r="N65" s="133" t="s">
        <v>11</v>
      </c>
      <c r="O65" s="133" t="s">
        <v>12</v>
      </c>
      <c r="P65" s="133" t="s">
        <v>13</v>
      </c>
      <c r="Q65" s="188"/>
      <c r="R65" s="132"/>
      <c r="S65" s="28"/>
    </row>
    <row r="66" spans="2:19" ht="36.75" customHeight="1" thickBot="1">
      <c r="B66" s="38"/>
      <c r="C66" s="5" t="s">
        <v>48</v>
      </c>
      <c r="D66" s="225" t="s">
        <v>292</v>
      </c>
      <c r="E66" s="250"/>
      <c r="F66" s="250"/>
      <c r="G66" s="49">
        <v>200</v>
      </c>
      <c r="H66" s="53">
        <f>H67+H68+H70</f>
        <v>3.45</v>
      </c>
      <c r="I66" s="53">
        <f aca="true" t="shared" si="11" ref="I66:P66">I67+I68+I70</f>
        <v>1.125</v>
      </c>
      <c r="J66" s="53">
        <f t="shared" si="11"/>
        <v>23.790000000000003</v>
      </c>
      <c r="K66" s="53">
        <f>SUM(K67:K70)</f>
        <v>132.13</v>
      </c>
      <c r="L66" s="53">
        <f t="shared" si="11"/>
        <v>2.76</v>
      </c>
      <c r="M66" s="53">
        <f t="shared" si="11"/>
        <v>0.5875</v>
      </c>
      <c r="N66" s="53">
        <f t="shared" si="11"/>
        <v>0.375</v>
      </c>
      <c r="O66" s="53">
        <f t="shared" si="11"/>
        <v>31.575</v>
      </c>
      <c r="P66" s="53">
        <f t="shared" si="11"/>
        <v>2.29</v>
      </c>
      <c r="Q66" s="176" t="s">
        <v>293</v>
      </c>
      <c r="R66" s="68">
        <f>R67+R68+R70</f>
        <v>214.75</v>
      </c>
      <c r="S66" s="68">
        <f>SUM(S67:S70)</f>
        <v>5.034750000000001</v>
      </c>
    </row>
    <row r="67" spans="2:19" ht="22.5" customHeight="1" thickBot="1">
      <c r="B67" s="1"/>
      <c r="C67" s="3"/>
      <c r="D67" s="223" t="s">
        <v>16</v>
      </c>
      <c r="E67" s="245">
        <v>25</v>
      </c>
      <c r="F67" s="238">
        <v>25</v>
      </c>
      <c r="G67" s="311"/>
      <c r="H67" s="66">
        <v>2.75</v>
      </c>
      <c r="I67" s="66">
        <v>0.325</v>
      </c>
      <c r="J67" s="66">
        <v>17.625</v>
      </c>
      <c r="K67" s="66">
        <v>84.5</v>
      </c>
      <c r="L67" s="66">
        <v>2.75</v>
      </c>
      <c r="M67" s="66">
        <v>0.55</v>
      </c>
      <c r="N67" s="66"/>
      <c r="O67" s="66">
        <v>0.475</v>
      </c>
      <c r="P67" s="66">
        <v>2.225</v>
      </c>
      <c r="Q67" s="39"/>
      <c r="R67" s="73">
        <v>80</v>
      </c>
      <c r="S67" s="103">
        <f>(E67*R67)/1000</f>
        <v>2</v>
      </c>
    </row>
    <row r="68" spans="2:19" ht="22.5" customHeight="1" thickBot="1">
      <c r="B68" s="1"/>
      <c r="C68" s="3"/>
      <c r="D68" s="223" t="s">
        <v>18</v>
      </c>
      <c r="E68" s="238">
        <v>5</v>
      </c>
      <c r="F68" s="238">
        <v>5</v>
      </c>
      <c r="G68" s="322"/>
      <c r="H68" s="66"/>
      <c r="I68" s="66"/>
      <c r="J68" s="66">
        <v>4.99</v>
      </c>
      <c r="K68" s="66">
        <v>18.95</v>
      </c>
      <c r="L68" s="66"/>
      <c r="M68" s="66"/>
      <c r="N68" s="66"/>
      <c r="O68" s="66">
        <v>0.1</v>
      </c>
      <c r="P68" s="66">
        <v>0.015</v>
      </c>
      <c r="Q68" s="39"/>
      <c r="R68" s="75">
        <v>65</v>
      </c>
      <c r="S68" s="103">
        <f>(E68*R68)/1000</f>
        <v>0.325</v>
      </c>
    </row>
    <row r="69" spans="2:19" ht="22.5" customHeight="1" thickBot="1">
      <c r="B69" s="1"/>
      <c r="C69" s="3"/>
      <c r="D69" s="223" t="s">
        <v>17</v>
      </c>
      <c r="E69" s="238">
        <v>2</v>
      </c>
      <c r="F69" s="238">
        <v>2</v>
      </c>
      <c r="G69" s="311"/>
      <c r="H69" s="66">
        <v>0.014</v>
      </c>
      <c r="I69" s="66">
        <v>1.56</v>
      </c>
      <c r="J69" s="66">
        <v>0.02</v>
      </c>
      <c r="K69" s="66">
        <v>14.18</v>
      </c>
      <c r="L69" s="66">
        <v>0.003</v>
      </c>
      <c r="M69" s="66">
        <v>0.0024</v>
      </c>
      <c r="N69" s="66"/>
      <c r="O69" s="66">
        <v>0.24</v>
      </c>
      <c r="P69" s="66">
        <v>0.004</v>
      </c>
      <c r="Q69" s="39"/>
      <c r="R69" s="72">
        <v>483</v>
      </c>
      <c r="S69" s="103">
        <f>(E69*R69)/1000</f>
        <v>0.966</v>
      </c>
    </row>
    <row r="70" spans="2:19" ht="22.5" customHeight="1" thickBot="1">
      <c r="B70" s="1"/>
      <c r="C70" s="3"/>
      <c r="D70" s="223" t="s">
        <v>35</v>
      </c>
      <c r="E70" s="238">
        <v>25</v>
      </c>
      <c r="F70" s="238">
        <v>25</v>
      </c>
      <c r="G70" s="316"/>
      <c r="H70" s="66">
        <v>0.7</v>
      </c>
      <c r="I70" s="66">
        <v>0.8</v>
      </c>
      <c r="J70" s="66">
        <v>1.175</v>
      </c>
      <c r="K70" s="66">
        <v>14.5</v>
      </c>
      <c r="L70" s="66">
        <v>0.01</v>
      </c>
      <c r="M70" s="66">
        <v>0.0375</v>
      </c>
      <c r="N70" s="66">
        <v>0.375</v>
      </c>
      <c r="O70" s="66">
        <v>31</v>
      </c>
      <c r="P70" s="66">
        <v>0.05</v>
      </c>
      <c r="Q70" s="39"/>
      <c r="R70" s="75">
        <v>69.75</v>
      </c>
      <c r="S70" s="103">
        <f>(E70*R70)/1000</f>
        <v>1.74375</v>
      </c>
    </row>
    <row r="71" spans="2:19" ht="22.5" customHeight="1" thickBot="1">
      <c r="B71" s="26"/>
      <c r="C71" s="27"/>
      <c r="D71" s="2" t="s">
        <v>47</v>
      </c>
      <c r="E71" s="133"/>
      <c r="F71" s="133"/>
      <c r="G71" s="133"/>
      <c r="H71" s="70">
        <f aca="true" t="shared" si="12" ref="H71:R71">H66</f>
        <v>3.45</v>
      </c>
      <c r="I71" s="70">
        <f t="shared" si="12"/>
        <v>1.125</v>
      </c>
      <c r="J71" s="70">
        <f t="shared" si="12"/>
        <v>23.790000000000003</v>
      </c>
      <c r="K71" s="70">
        <f t="shared" si="12"/>
        <v>132.13</v>
      </c>
      <c r="L71" s="70">
        <f t="shared" si="12"/>
        <v>2.76</v>
      </c>
      <c r="M71" s="70">
        <f t="shared" si="12"/>
        <v>0.5875</v>
      </c>
      <c r="N71" s="70">
        <f t="shared" si="12"/>
        <v>0.375</v>
      </c>
      <c r="O71" s="70">
        <f t="shared" si="12"/>
        <v>31.575</v>
      </c>
      <c r="P71" s="70">
        <f t="shared" si="12"/>
        <v>2.29</v>
      </c>
      <c r="Q71" s="70" t="str">
        <f t="shared" si="12"/>
        <v>103</v>
      </c>
      <c r="R71" s="70">
        <f t="shared" si="12"/>
        <v>214.75</v>
      </c>
      <c r="S71" s="70">
        <f>S66</f>
        <v>5.034750000000001</v>
      </c>
    </row>
    <row r="72" spans="18:19" ht="14.25">
      <c r="R72" s="100"/>
      <c r="S72" s="101"/>
    </row>
    <row r="73" ht="14.25">
      <c r="S73" s="139"/>
    </row>
    <row r="74" spans="18:19" ht="17.25">
      <c r="R74" s="166" t="s">
        <v>228</v>
      </c>
      <c r="S74" s="167">
        <f>S71+S54</f>
        <v>104.90244999999999</v>
      </c>
    </row>
  </sheetData>
  <sheetProtection/>
  <mergeCells count="27">
    <mergeCell ref="B1:R1"/>
    <mergeCell ref="B3:B7"/>
    <mergeCell ref="C3:C7"/>
    <mergeCell ref="D3:D7"/>
    <mergeCell ref="E3:E7"/>
    <mergeCell ref="F3:F7"/>
    <mergeCell ref="G3:G7"/>
    <mergeCell ref="H3:J7"/>
    <mergeCell ref="K3:K7"/>
    <mergeCell ref="L3:N7"/>
    <mergeCell ref="O3:P7"/>
    <mergeCell ref="R3:R7"/>
    <mergeCell ref="Q3:Q7"/>
    <mergeCell ref="S3:S7"/>
    <mergeCell ref="B60:B64"/>
    <mergeCell ref="C60:C64"/>
    <mergeCell ref="D60:D64"/>
    <mergeCell ref="E60:E64"/>
    <mergeCell ref="F60:F64"/>
    <mergeCell ref="G60:G64"/>
    <mergeCell ref="H60:J64"/>
    <mergeCell ref="K60:K64"/>
    <mergeCell ref="L60:N64"/>
    <mergeCell ref="O60:P64"/>
    <mergeCell ref="R60:R64"/>
    <mergeCell ref="S60:S64"/>
    <mergeCell ref="Q60:Q64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8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82"/>
  <sheetViews>
    <sheetView view="pageBreakPreview" zoomScale="80" zoomScaleSheetLayoutView="80" zoomScalePageLayoutView="0" workbookViewId="0" topLeftCell="B37">
      <selection activeCell="G55" sqref="G55"/>
    </sheetView>
  </sheetViews>
  <sheetFormatPr defaultColWidth="9.140625" defaultRowHeight="15"/>
  <cols>
    <col min="1" max="1" width="4.57421875" style="99" customWidth="1"/>
    <col min="2" max="2" width="7.8515625" style="99" customWidth="1"/>
    <col min="3" max="3" width="22.8515625" style="99" bestFit="1" customWidth="1"/>
    <col min="4" max="4" width="40.28125" style="99" bestFit="1" customWidth="1"/>
    <col min="5" max="5" width="10.28125" style="99" customWidth="1"/>
    <col min="6" max="6" width="9.28125" style="99" bestFit="1" customWidth="1"/>
    <col min="7" max="7" width="15.8515625" style="99" bestFit="1" customWidth="1"/>
    <col min="8" max="9" width="8.00390625" style="99" bestFit="1" customWidth="1"/>
    <col min="10" max="10" width="9.28125" style="99" bestFit="1" customWidth="1"/>
    <col min="11" max="11" width="18.140625" style="99" bestFit="1" customWidth="1"/>
    <col min="12" max="13" width="6.7109375" style="99" bestFit="1" customWidth="1"/>
    <col min="14" max="14" width="8.00390625" style="99" bestFit="1" customWidth="1"/>
    <col min="15" max="16" width="9.28125" style="99" bestFit="1" customWidth="1"/>
    <col min="17" max="17" width="9.140625" style="170" bestFit="1" customWidth="1"/>
    <col min="18" max="18" width="12.28125" style="99" bestFit="1" customWidth="1"/>
    <col min="19" max="19" width="9.8515625" style="99" bestFit="1" customWidth="1"/>
  </cols>
  <sheetData>
    <row r="1" spans="2:18" ht="24">
      <c r="B1" s="336" t="s">
        <v>136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</row>
    <row r="2" ht="18" thickBot="1">
      <c r="B2" s="43"/>
    </row>
    <row r="3" spans="2:19" ht="31.5" customHeight="1" thickBot="1">
      <c r="B3" s="328" t="s">
        <v>1</v>
      </c>
      <c r="C3" s="328" t="s">
        <v>55</v>
      </c>
      <c r="D3" s="328" t="s">
        <v>56</v>
      </c>
      <c r="E3" s="328" t="s">
        <v>2</v>
      </c>
      <c r="F3" s="328" t="s">
        <v>3</v>
      </c>
      <c r="G3" s="328" t="s">
        <v>51</v>
      </c>
      <c r="H3" s="337" t="s">
        <v>52</v>
      </c>
      <c r="I3" s="343"/>
      <c r="J3" s="338"/>
      <c r="K3" s="328" t="s">
        <v>98</v>
      </c>
      <c r="L3" s="337" t="s">
        <v>53</v>
      </c>
      <c r="M3" s="343"/>
      <c r="N3" s="338"/>
      <c r="O3" s="337" t="s">
        <v>99</v>
      </c>
      <c r="P3" s="338"/>
      <c r="Q3" s="333" t="s">
        <v>229</v>
      </c>
      <c r="R3" s="337" t="s">
        <v>5</v>
      </c>
      <c r="S3" s="354" t="s">
        <v>50</v>
      </c>
    </row>
    <row r="4" spans="2:19" ht="15" thickBot="1">
      <c r="B4" s="329"/>
      <c r="C4" s="329"/>
      <c r="D4" s="329"/>
      <c r="E4" s="329"/>
      <c r="F4" s="329"/>
      <c r="G4" s="329"/>
      <c r="H4" s="339"/>
      <c r="I4" s="344"/>
      <c r="J4" s="340"/>
      <c r="K4" s="329"/>
      <c r="L4" s="339"/>
      <c r="M4" s="344"/>
      <c r="N4" s="340"/>
      <c r="O4" s="339"/>
      <c r="P4" s="340"/>
      <c r="Q4" s="334"/>
      <c r="R4" s="339"/>
      <c r="S4" s="354"/>
    </row>
    <row r="5" spans="2:19" ht="15" thickBot="1">
      <c r="B5" s="329"/>
      <c r="C5" s="329"/>
      <c r="D5" s="329"/>
      <c r="E5" s="329"/>
      <c r="F5" s="329"/>
      <c r="G5" s="329"/>
      <c r="H5" s="339"/>
      <c r="I5" s="344"/>
      <c r="J5" s="340"/>
      <c r="K5" s="329"/>
      <c r="L5" s="339"/>
      <c r="M5" s="344"/>
      <c r="N5" s="340"/>
      <c r="O5" s="339"/>
      <c r="P5" s="340"/>
      <c r="Q5" s="334"/>
      <c r="R5" s="339"/>
      <c r="S5" s="354"/>
    </row>
    <row r="6" spans="2:19" ht="15" thickBot="1">
      <c r="B6" s="329"/>
      <c r="C6" s="329"/>
      <c r="D6" s="329"/>
      <c r="E6" s="329"/>
      <c r="F6" s="329"/>
      <c r="G6" s="329"/>
      <c r="H6" s="339"/>
      <c r="I6" s="344"/>
      <c r="J6" s="340"/>
      <c r="K6" s="329"/>
      <c r="L6" s="339"/>
      <c r="M6" s="344"/>
      <c r="N6" s="340"/>
      <c r="O6" s="339"/>
      <c r="P6" s="340"/>
      <c r="Q6" s="334"/>
      <c r="R6" s="339"/>
      <c r="S6" s="354"/>
    </row>
    <row r="7" spans="2:19" ht="15" thickBot="1">
      <c r="B7" s="330"/>
      <c r="C7" s="330"/>
      <c r="D7" s="330"/>
      <c r="E7" s="330"/>
      <c r="F7" s="330"/>
      <c r="G7" s="330"/>
      <c r="H7" s="341"/>
      <c r="I7" s="345"/>
      <c r="J7" s="342"/>
      <c r="K7" s="330"/>
      <c r="L7" s="341"/>
      <c r="M7" s="345"/>
      <c r="N7" s="342"/>
      <c r="O7" s="341"/>
      <c r="P7" s="342"/>
      <c r="Q7" s="335"/>
      <c r="R7" s="341"/>
      <c r="S7" s="354"/>
    </row>
    <row r="8" spans="2:19" ht="15.75" thickBot="1">
      <c r="B8" s="131"/>
      <c r="C8" s="133"/>
      <c r="D8" s="133"/>
      <c r="E8" s="133"/>
      <c r="F8" s="133"/>
      <c r="G8" s="133"/>
      <c r="H8" s="133" t="s">
        <v>6</v>
      </c>
      <c r="I8" s="133" t="s">
        <v>7</v>
      </c>
      <c r="J8" s="133" t="s">
        <v>8</v>
      </c>
      <c r="K8" s="133"/>
      <c r="L8" s="133" t="s">
        <v>9</v>
      </c>
      <c r="M8" s="133" t="s">
        <v>10</v>
      </c>
      <c r="N8" s="133" t="s">
        <v>11</v>
      </c>
      <c r="O8" s="133" t="s">
        <v>12</v>
      </c>
      <c r="P8" s="133" t="s">
        <v>13</v>
      </c>
      <c r="Q8" s="188"/>
      <c r="R8" s="132"/>
      <c r="S8" s="96"/>
    </row>
    <row r="9" spans="1:19" s="29" customFormat="1" ht="39.75" customHeight="1" thickBot="1">
      <c r="A9" s="102"/>
      <c r="B9" s="38"/>
      <c r="C9" s="5" t="s">
        <v>14</v>
      </c>
      <c r="D9" s="231" t="s">
        <v>292</v>
      </c>
      <c r="E9" s="241"/>
      <c r="F9" s="241"/>
      <c r="G9" s="49">
        <v>200</v>
      </c>
      <c r="H9" s="83">
        <f>H10+H11+H12+H13</f>
        <v>6.35</v>
      </c>
      <c r="I9" s="83">
        <f aca="true" t="shared" si="0" ref="I9:P9">I10+I11+I12+I13</f>
        <v>8.385</v>
      </c>
      <c r="J9" s="83">
        <f t="shared" si="0"/>
        <v>28.250000000000004</v>
      </c>
      <c r="K9" s="83">
        <f t="shared" si="0"/>
        <v>213.55</v>
      </c>
      <c r="L9" s="83">
        <f t="shared" si="0"/>
        <v>0.10200000000000001</v>
      </c>
      <c r="M9" s="83">
        <f t="shared" si="0"/>
        <v>0.21100000000000002</v>
      </c>
      <c r="N9" s="83">
        <f t="shared" si="0"/>
        <v>1.95</v>
      </c>
      <c r="O9" s="83">
        <f t="shared" si="0"/>
        <v>166.64999999999998</v>
      </c>
      <c r="P9" s="83">
        <f t="shared" si="0"/>
        <v>0.68</v>
      </c>
      <c r="Q9" s="189">
        <v>103</v>
      </c>
      <c r="R9" s="86">
        <f>R10+R11+R12+R13</f>
        <v>697.75</v>
      </c>
      <c r="S9" s="86">
        <f>S10+S11+S12+S13</f>
        <v>13.807500000000001</v>
      </c>
    </row>
    <row r="10" spans="2:19" ht="24" customHeight="1" thickBot="1">
      <c r="B10" s="1"/>
      <c r="C10" s="3"/>
      <c r="D10" s="223" t="s">
        <v>16</v>
      </c>
      <c r="E10" s="238">
        <v>25</v>
      </c>
      <c r="F10" s="238">
        <v>25</v>
      </c>
      <c r="G10" s="133"/>
      <c r="H10" s="66">
        <v>2.675</v>
      </c>
      <c r="I10" s="66">
        <v>0.325</v>
      </c>
      <c r="J10" s="66">
        <v>17.1</v>
      </c>
      <c r="K10" s="66">
        <v>83.75</v>
      </c>
      <c r="L10" s="66">
        <v>0.0425</v>
      </c>
      <c r="M10" s="66">
        <v>0.01</v>
      </c>
      <c r="N10" s="66"/>
      <c r="O10" s="66">
        <v>4.75</v>
      </c>
      <c r="P10" s="66">
        <v>0.395</v>
      </c>
      <c r="Q10" s="39"/>
      <c r="R10" s="72">
        <v>80</v>
      </c>
      <c r="S10" s="97">
        <f>(E10*R10)/1000</f>
        <v>2</v>
      </c>
    </row>
    <row r="11" spans="2:19" ht="24" customHeight="1" thickBot="1">
      <c r="B11" s="46"/>
      <c r="C11" s="47"/>
      <c r="D11" s="223" t="s">
        <v>35</v>
      </c>
      <c r="E11" s="248">
        <v>130</v>
      </c>
      <c r="F11" s="248">
        <v>130</v>
      </c>
      <c r="G11" s="30"/>
      <c r="H11" s="77">
        <v>3.64</v>
      </c>
      <c r="I11" s="77">
        <v>4.16</v>
      </c>
      <c r="J11" s="77">
        <v>6.11</v>
      </c>
      <c r="K11" s="77">
        <v>75.4</v>
      </c>
      <c r="L11" s="77">
        <v>0.052</v>
      </c>
      <c r="M11" s="77">
        <v>0.195</v>
      </c>
      <c r="N11" s="77">
        <v>1.95</v>
      </c>
      <c r="O11" s="77">
        <v>161.2</v>
      </c>
      <c r="P11" s="77">
        <v>0.26</v>
      </c>
      <c r="Q11" s="39"/>
      <c r="R11" s="72">
        <v>69.75</v>
      </c>
      <c r="S11" s="97">
        <f aca="true" t="shared" si="1" ref="S11:S60">(E11*R11)/1000</f>
        <v>9.0675</v>
      </c>
    </row>
    <row r="12" spans="2:19" ht="24" customHeight="1" thickBot="1">
      <c r="B12" s="46"/>
      <c r="C12" s="47"/>
      <c r="D12" s="223" t="s">
        <v>18</v>
      </c>
      <c r="E12" s="238">
        <v>5</v>
      </c>
      <c r="F12" s="238">
        <v>5</v>
      </c>
      <c r="G12" s="133"/>
      <c r="H12" s="66"/>
      <c r="I12" s="66"/>
      <c r="J12" s="66">
        <v>4.99</v>
      </c>
      <c r="K12" s="66">
        <v>18.95</v>
      </c>
      <c r="L12" s="66"/>
      <c r="M12" s="66"/>
      <c r="N12" s="66"/>
      <c r="O12" s="66">
        <v>0.1</v>
      </c>
      <c r="P12" s="66">
        <v>0.015</v>
      </c>
      <c r="Q12" s="39"/>
      <c r="R12" s="72">
        <v>65</v>
      </c>
      <c r="S12" s="97">
        <f t="shared" si="1"/>
        <v>0.325</v>
      </c>
    </row>
    <row r="13" spans="1:19" s="4" customFormat="1" ht="24" customHeight="1" thickBot="1">
      <c r="A13" s="99"/>
      <c r="B13" s="65"/>
      <c r="C13" s="45"/>
      <c r="D13" s="223" t="s">
        <v>17</v>
      </c>
      <c r="E13" s="238">
        <v>5</v>
      </c>
      <c r="F13" s="238">
        <f>E13</f>
        <v>5</v>
      </c>
      <c r="G13" s="300"/>
      <c r="H13" s="66">
        <v>0.035</v>
      </c>
      <c r="I13" s="66">
        <v>3.9</v>
      </c>
      <c r="J13" s="66">
        <v>0.05</v>
      </c>
      <c r="K13" s="66">
        <v>35.45</v>
      </c>
      <c r="L13" s="66">
        <v>0.0075</v>
      </c>
      <c r="M13" s="66">
        <v>0.006</v>
      </c>
      <c r="N13" s="66"/>
      <c r="O13" s="66">
        <v>0.6</v>
      </c>
      <c r="P13" s="66">
        <v>0.01</v>
      </c>
      <c r="Q13" s="39"/>
      <c r="R13" s="72">
        <v>483</v>
      </c>
      <c r="S13" s="97">
        <f t="shared" si="1"/>
        <v>2.415</v>
      </c>
    </row>
    <row r="14" spans="2:19" ht="24" customHeight="1" thickBot="1">
      <c r="B14" s="38"/>
      <c r="C14" s="61"/>
      <c r="D14" s="233" t="s">
        <v>61</v>
      </c>
      <c r="E14" s="237"/>
      <c r="F14" s="237"/>
      <c r="G14" s="9">
        <v>200</v>
      </c>
      <c r="H14" s="53">
        <f>H15+H16</f>
        <v>0</v>
      </c>
      <c r="I14" s="53">
        <f aca="true" t="shared" si="2" ref="I14:P14">I15+I16</f>
        <v>0</v>
      </c>
      <c r="J14" s="53">
        <f t="shared" si="2"/>
        <v>14.97</v>
      </c>
      <c r="K14" s="53">
        <f t="shared" si="2"/>
        <v>56.85</v>
      </c>
      <c r="L14" s="53">
        <f t="shared" si="2"/>
        <v>0</v>
      </c>
      <c r="M14" s="53">
        <f t="shared" si="2"/>
        <v>0</v>
      </c>
      <c r="N14" s="53">
        <f t="shared" si="2"/>
        <v>0</v>
      </c>
      <c r="O14" s="53">
        <f t="shared" si="2"/>
        <v>0.5</v>
      </c>
      <c r="P14" s="53">
        <f t="shared" si="2"/>
        <v>0.075</v>
      </c>
      <c r="Q14" s="176">
        <v>16</v>
      </c>
      <c r="R14" s="68">
        <f>R15+R16</f>
        <v>495</v>
      </c>
      <c r="S14" s="68">
        <f>S15+S16</f>
        <v>1.405</v>
      </c>
    </row>
    <row r="15" spans="2:19" ht="24" customHeight="1" thickBot="1">
      <c r="B15" s="46"/>
      <c r="C15" s="47"/>
      <c r="D15" s="223" t="s">
        <v>74</v>
      </c>
      <c r="E15" s="238">
        <v>1</v>
      </c>
      <c r="F15" s="238">
        <v>1</v>
      </c>
      <c r="G15" s="133"/>
      <c r="H15" s="67"/>
      <c r="I15" s="67"/>
      <c r="J15" s="67"/>
      <c r="K15" s="67"/>
      <c r="L15" s="66"/>
      <c r="M15" s="66"/>
      <c r="N15" s="66"/>
      <c r="O15" s="66">
        <v>0.2</v>
      </c>
      <c r="P15" s="66">
        <v>0.03</v>
      </c>
      <c r="Q15" s="39"/>
      <c r="R15" s="72">
        <v>430</v>
      </c>
      <c r="S15" s="97">
        <f t="shared" si="1"/>
        <v>0.43</v>
      </c>
    </row>
    <row r="16" spans="2:19" ht="24" customHeight="1" thickBot="1">
      <c r="B16" s="46"/>
      <c r="C16" s="47"/>
      <c r="D16" s="223" t="s">
        <v>18</v>
      </c>
      <c r="E16" s="238">
        <v>15</v>
      </c>
      <c r="F16" s="238">
        <v>15</v>
      </c>
      <c r="G16" s="10"/>
      <c r="H16" s="66"/>
      <c r="I16" s="66"/>
      <c r="J16" s="66">
        <v>14.97</v>
      </c>
      <c r="K16" s="66">
        <v>56.85</v>
      </c>
      <c r="L16" s="66"/>
      <c r="M16" s="66"/>
      <c r="N16" s="66"/>
      <c r="O16" s="66">
        <v>0.3</v>
      </c>
      <c r="P16" s="66">
        <v>0.045</v>
      </c>
      <c r="Q16" s="39"/>
      <c r="R16" s="72">
        <v>65</v>
      </c>
      <c r="S16" s="97">
        <f t="shared" si="1"/>
        <v>0.975</v>
      </c>
    </row>
    <row r="17" spans="1:19" s="4" customFormat="1" ht="24" customHeight="1" thickBot="1">
      <c r="A17" s="99"/>
      <c r="B17" s="38"/>
      <c r="C17" s="8"/>
      <c r="D17" s="233" t="s">
        <v>22</v>
      </c>
      <c r="E17" s="237"/>
      <c r="F17" s="237"/>
      <c r="G17" s="9">
        <v>37</v>
      </c>
      <c r="H17" s="53">
        <f>H18+H19</f>
        <v>2.359</v>
      </c>
      <c r="I17" s="53">
        <f aca="true" t="shared" si="3" ref="I17:P17">I18+I19</f>
        <v>6.36</v>
      </c>
      <c r="J17" s="53">
        <f t="shared" si="3"/>
        <v>15.01</v>
      </c>
      <c r="K17" s="53">
        <f t="shared" si="3"/>
        <v>128.23</v>
      </c>
      <c r="L17" s="53">
        <f t="shared" si="3"/>
        <v>0.0915</v>
      </c>
      <c r="M17" s="53">
        <f t="shared" si="3"/>
        <v>0.0174</v>
      </c>
      <c r="N17" s="53">
        <f t="shared" si="3"/>
        <v>0</v>
      </c>
      <c r="O17" s="53">
        <f t="shared" si="3"/>
        <v>6.84</v>
      </c>
      <c r="P17" s="53">
        <f t="shared" si="3"/>
        <v>0.608</v>
      </c>
      <c r="Q17" s="176">
        <v>44</v>
      </c>
      <c r="R17" s="68">
        <f>R18+R19</f>
        <v>594.6</v>
      </c>
      <c r="S17" s="68">
        <f>S18+S19</f>
        <v>6.728999999999999</v>
      </c>
    </row>
    <row r="18" spans="2:19" ht="24" customHeight="1" thickBot="1">
      <c r="B18" s="46"/>
      <c r="C18" s="47"/>
      <c r="D18" s="223" t="s">
        <v>23</v>
      </c>
      <c r="E18" s="238">
        <v>30</v>
      </c>
      <c r="F18" s="238">
        <v>30</v>
      </c>
      <c r="G18" s="133"/>
      <c r="H18" s="66">
        <v>2.31</v>
      </c>
      <c r="I18" s="66">
        <v>0.9</v>
      </c>
      <c r="J18" s="66">
        <v>14.94</v>
      </c>
      <c r="K18" s="66">
        <v>78.6</v>
      </c>
      <c r="L18" s="66">
        <v>0.081</v>
      </c>
      <c r="M18" s="66">
        <v>0.009</v>
      </c>
      <c r="N18" s="66"/>
      <c r="O18" s="66">
        <v>6</v>
      </c>
      <c r="P18" s="66">
        <v>0.594</v>
      </c>
      <c r="Q18" s="39"/>
      <c r="R18" s="72">
        <v>111.6</v>
      </c>
      <c r="S18" s="97">
        <f t="shared" si="1"/>
        <v>3.348</v>
      </c>
    </row>
    <row r="19" spans="2:19" ht="24" customHeight="1" thickBot="1">
      <c r="B19" s="1"/>
      <c r="C19" s="3"/>
      <c r="D19" s="223" t="s">
        <v>17</v>
      </c>
      <c r="E19" s="238">
        <v>7</v>
      </c>
      <c r="F19" s="238">
        <v>7</v>
      </c>
      <c r="G19" s="10"/>
      <c r="H19" s="66">
        <v>0.049</v>
      </c>
      <c r="I19" s="66">
        <v>5.46</v>
      </c>
      <c r="J19" s="66">
        <v>0.07</v>
      </c>
      <c r="K19" s="66">
        <v>49.63</v>
      </c>
      <c r="L19" s="66">
        <v>0.0105</v>
      </c>
      <c r="M19" s="66">
        <v>0.0084</v>
      </c>
      <c r="N19" s="66"/>
      <c r="O19" s="66">
        <v>0.84</v>
      </c>
      <c r="P19" s="66">
        <v>0.014</v>
      </c>
      <c r="Q19" s="39"/>
      <c r="R19" s="72">
        <v>483</v>
      </c>
      <c r="S19" s="97">
        <f t="shared" si="1"/>
        <v>3.381</v>
      </c>
    </row>
    <row r="20" spans="1:19" s="4" customFormat="1" ht="24.75" customHeight="1" thickBot="1">
      <c r="A20" s="99"/>
      <c r="B20" s="38"/>
      <c r="C20" s="5" t="s">
        <v>24</v>
      </c>
      <c r="D20" s="275" t="s">
        <v>84</v>
      </c>
      <c r="E20" s="250"/>
      <c r="F20" s="250"/>
      <c r="G20" s="49">
        <v>100</v>
      </c>
      <c r="H20" s="83">
        <f>H21+H22</f>
        <v>0.22</v>
      </c>
      <c r="I20" s="83">
        <f aca="true" t="shared" si="4" ref="I20:P20">I21+I22</f>
        <v>0</v>
      </c>
      <c r="J20" s="83">
        <f t="shared" si="4"/>
        <v>10.59</v>
      </c>
      <c r="K20" s="83">
        <f t="shared" si="4"/>
        <v>46.95</v>
      </c>
      <c r="L20" s="83">
        <f t="shared" si="4"/>
        <v>0.1</v>
      </c>
      <c r="M20" s="83">
        <f t="shared" si="4"/>
        <v>0</v>
      </c>
      <c r="N20" s="83">
        <f t="shared" si="4"/>
        <v>0</v>
      </c>
      <c r="O20" s="83">
        <f t="shared" si="4"/>
        <v>1.1</v>
      </c>
      <c r="P20" s="83">
        <f t="shared" si="4"/>
        <v>0.015</v>
      </c>
      <c r="Q20" s="189">
        <v>37</v>
      </c>
      <c r="R20" s="86">
        <f>SUM(R21:R22)</f>
        <v>264</v>
      </c>
      <c r="S20" s="213">
        <f>SUM(S21:S22)</f>
        <v>1.32</v>
      </c>
    </row>
    <row r="21" spans="1:19" s="4" customFormat="1" ht="24.75" customHeight="1" thickBot="1">
      <c r="A21" s="99"/>
      <c r="B21" s="65"/>
      <c r="C21" s="44"/>
      <c r="D21" s="219" t="s">
        <v>85</v>
      </c>
      <c r="E21" s="238">
        <v>5</v>
      </c>
      <c r="F21" s="238">
        <v>5</v>
      </c>
      <c r="G21" s="10"/>
      <c r="H21" s="66">
        <v>0.22</v>
      </c>
      <c r="I21" s="66"/>
      <c r="J21" s="66">
        <v>5.6</v>
      </c>
      <c r="K21" s="66">
        <v>28</v>
      </c>
      <c r="L21" s="66">
        <v>0.1</v>
      </c>
      <c r="M21" s="66"/>
      <c r="N21" s="66"/>
      <c r="O21" s="66">
        <v>1</v>
      </c>
      <c r="P21" s="66"/>
      <c r="Q21" s="39"/>
      <c r="R21" s="72">
        <v>199</v>
      </c>
      <c r="S21" s="97">
        <f t="shared" si="1"/>
        <v>0.995</v>
      </c>
    </row>
    <row r="22" spans="1:19" s="4" customFormat="1" ht="24.75" customHeight="1" thickBot="1">
      <c r="A22" s="99"/>
      <c r="B22" s="65"/>
      <c r="C22" s="44"/>
      <c r="D22" s="219" t="s">
        <v>18</v>
      </c>
      <c r="E22" s="238">
        <v>5</v>
      </c>
      <c r="F22" s="238">
        <v>5</v>
      </c>
      <c r="G22" s="212"/>
      <c r="H22" s="66"/>
      <c r="I22" s="66"/>
      <c r="J22" s="66">
        <v>4.99</v>
      </c>
      <c r="K22" s="66">
        <v>18.95</v>
      </c>
      <c r="L22" s="66"/>
      <c r="M22" s="66"/>
      <c r="N22" s="66"/>
      <c r="O22" s="66">
        <v>0.1</v>
      </c>
      <c r="P22" s="66">
        <v>0.015</v>
      </c>
      <c r="Q22" s="39"/>
      <c r="R22" s="72">
        <v>65</v>
      </c>
      <c r="S22" s="97">
        <f t="shared" si="1"/>
        <v>0.325</v>
      </c>
    </row>
    <row r="23" spans="1:19" s="4" customFormat="1" ht="24.75" customHeight="1" hidden="1" thickBot="1">
      <c r="A23" s="99"/>
      <c r="B23" s="38"/>
      <c r="C23" s="5"/>
      <c r="D23" s="225"/>
      <c r="E23" s="250"/>
      <c r="F23" s="250"/>
      <c r="G23" s="49"/>
      <c r="H23" s="83"/>
      <c r="I23" s="83"/>
      <c r="J23" s="83"/>
      <c r="K23" s="83"/>
      <c r="L23" s="83"/>
      <c r="M23" s="83"/>
      <c r="N23" s="83"/>
      <c r="O23" s="83"/>
      <c r="P23" s="83"/>
      <c r="Q23" s="189"/>
      <c r="R23" s="86"/>
      <c r="S23" s="213">
        <f t="shared" si="1"/>
        <v>0</v>
      </c>
    </row>
    <row r="24" spans="1:19" s="4" customFormat="1" ht="24.75" customHeight="1" thickBot="1">
      <c r="A24" s="99"/>
      <c r="B24" s="38"/>
      <c r="C24" s="5" t="s">
        <v>26</v>
      </c>
      <c r="D24" s="242" t="s">
        <v>383</v>
      </c>
      <c r="E24" s="237"/>
      <c r="F24" s="237"/>
      <c r="G24" s="9">
        <v>35</v>
      </c>
      <c r="H24" s="53">
        <f aca="true" t="shared" si="5" ref="H24:P24">H25+H26</f>
        <v>0.24</v>
      </c>
      <c r="I24" s="53">
        <f t="shared" si="5"/>
        <v>5.03</v>
      </c>
      <c r="J24" s="53">
        <f t="shared" si="5"/>
        <v>1.02</v>
      </c>
      <c r="K24" s="53">
        <f t="shared" si="5"/>
        <v>49.150000000000006</v>
      </c>
      <c r="L24" s="53">
        <f t="shared" si="5"/>
        <v>0</v>
      </c>
      <c r="M24" s="53">
        <f t="shared" si="5"/>
        <v>0.012</v>
      </c>
      <c r="N24" s="53">
        <f t="shared" si="5"/>
        <v>2.4</v>
      </c>
      <c r="O24" s="53">
        <f t="shared" si="5"/>
        <v>6.9</v>
      </c>
      <c r="P24" s="53">
        <f t="shared" si="5"/>
        <v>0.18</v>
      </c>
      <c r="Q24" s="176" t="s">
        <v>385</v>
      </c>
      <c r="R24" s="86">
        <f>SUM(R25:R26)</f>
        <v>318</v>
      </c>
      <c r="S24" s="86">
        <f>SUM(S25:S26)</f>
        <v>7.08</v>
      </c>
    </row>
    <row r="25" spans="1:19" s="158" customFormat="1" ht="24.75" customHeight="1" thickBot="1">
      <c r="A25" s="104"/>
      <c r="B25" s="46"/>
      <c r="C25" s="47"/>
      <c r="D25" s="289" t="s">
        <v>384</v>
      </c>
      <c r="E25" s="245">
        <v>35</v>
      </c>
      <c r="F25" s="245">
        <v>30</v>
      </c>
      <c r="G25" s="153"/>
      <c r="H25" s="88">
        <v>0.24</v>
      </c>
      <c r="I25" s="88">
        <v>0.03</v>
      </c>
      <c r="J25" s="88">
        <v>1.02</v>
      </c>
      <c r="K25" s="88">
        <v>4.2</v>
      </c>
      <c r="L25" s="88"/>
      <c r="M25" s="88">
        <v>0.012</v>
      </c>
      <c r="N25" s="88">
        <v>2.4</v>
      </c>
      <c r="O25" s="88">
        <v>6.9</v>
      </c>
      <c r="P25" s="88">
        <v>0.18</v>
      </c>
      <c r="Q25" s="187"/>
      <c r="R25" s="149">
        <v>183</v>
      </c>
      <c r="S25" s="97">
        <f t="shared" si="1"/>
        <v>6.405</v>
      </c>
    </row>
    <row r="26" spans="1:19" s="158" customFormat="1" ht="24.75" customHeight="1" thickBot="1">
      <c r="A26" s="104"/>
      <c r="B26" s="46"/>
      <c r="C26" s="47"/>
      <c r="D26" s="244" t="s">
        <v>202</v>
      </c>
      <c r="E26" s="245">
        <v>5</v>
      </c>
      <c r="F26" s="245">
        <v>5</v>
      </c>
      <c r="G26" s="153"/>
      <c r="H26" s="66"/>
      <c r="I26" s="66">
        <v>5</v>
      </c>
      <c r="J26" s="66"/>
      <c r="K26" s="66">
        <v>44.95</v>
      </c>
      <c r="L26" s="66"/>
      <c r="M26" s="66"/>
      <c r="N26" s="66"/>
      <c r="O26" s="66"/>
      <c r="P26" s="66"/>
      <c r="Q26" s="187"/>
      <c r="R26" s="149">
        <v>135</v>
      </c>
      <c r="S26" s="97">
        <f t="shared" si="1"/>
        <v>0.675</v>
      </c>
    </row>
    <row r="27" spans="2:19" ht="36.75" customHeight="1" thickBot="1">
      <c r="B27" s="38"/>
      <c r="C27" s="61"/>
      <c r="D27" s="233" t="s">
        <v>294</v>
      </c>
      <c r="E27" s="237"/>
      <c r="F27" s="237"/>
      <c r="G27" s="9">
        <v>250</v>
      </c>
      <c r="H27" s="53">
        <f>H28+H29+H30+H31+H32+H33+H34</f>
        <v>5.931</v>
      </c>
      <c r="I27" s="53">
        <f aca="true" t="shared" si="6" ref="I27:P27">I28+I29+I30+I31+I32+I33+I34</f>
        <v>7.686</v>
      </c>
      <c r="J27" s="53">
        <f t="shared" si="6"/>
        <v>15.726</v>
      </c>
      <c r="K27" s="53">
        <f t="shared" si="6"/>
        <v>190.73999999999998</v>
      </c>
      <c r="L27" s="53">
        <f t="shared" si="6"/>
        <v>0.3279</v>
      </c>
      <c r="M27" s="53">
        <f t="shared" si="6"/>
        <v>1.7078999999999998</v>
      </c>
      <c r="N27" s="53">
        <f t="shared" si="6"/>
        <v>0.52</v>
      </c>
      <c r="O27" s="53">
        <f t="shared" si="6"/>
        <v>9.76</v>
      </c>
      <c r="P27" s="53">
        <f t="shared" si="6"/>
        <v>3.219</v>
      </c>
      <c r="Q27" s="176" t="s">
        <v>330</v>
      </c>
      <c r="R27" s="68">
        <f>R28+R29+R30+R31+R32+R33+R34</f>
        <v>1187</v>
      </c>
      <c r="S27" s="68">
        <f>S28+S29+S30+S31+S32+S33+S34</f>
        <v>16.525</v>
      </c>
    </row>
    <row r="28" spans="2:19" ht="24.75" customHeight="1" thickBot="1">
      <c r="B28" s="46"/>
      <c r="C28" s="47"/>
      <c r="D28" s="223" t="s">
        <v>138</v>
      </c>
      <c r="E28" s="296">
        <v>25</v>
      </c>
      <c r="F28" s="238">
        <v>25</v>
      </c>
      <c r="G28" s="10"/>
      <c r="H28" s="66">
        <v>4.104</v>
      </c>
      <c r="I28" s="66">
        <v>3.514</v>
      </c>
      <c r="J28" s="66"/>
      <c r="K28" s="66">
        <v>55</v>
      </c>
      <c r="L28" s="66">
        <v>0.26</v>
      </c>
      <c r="M28" s="66">
        <v>1.66</v>
      </c>
      <c r="N28" s="66"/>
      <c r="O28" s="66">
        <v>0.28</v>
      </c>
      <c r="P28" s="66">
        <v>2.6</v>
      </c>
      <c r="Q28" s="39"/>
      <c r="R28" s="72">
        <v>400</v>
      </c>
      <c r="S28" s="97">
        <f t="shared" si="1"/>
        <v>10</v>
      </c>
    </row>
    <row r="29" spans="1:19" s="4" customFormat="1" ht="24.75" customHeight="1" thickBot="1">
      <c r="A29" s="99"/>
      <c r="B29" s="65"/>
      <c r="C29" s="45"/>
      <c r="D29" s="223" t="s">
        <v>70</v>
      </c>
      <c r="E29" s="238">
        <v>3</v>
      </c>
      <c r="F29" s="238">
        <f>E29</f>
        <v>3</v>
      </c>
      <c r="G29" s="10"/>
      <c r="H29" s="66">
        <v>0.144</v>
      </c>
      <c r="I29" s="66"/>
      <c r="J29" s="66">
        <v>0.57</v>
      </c>
      <c r="K29" s="66">
        <v>2.97</v>
      </c>
      <c r="L29" s="66"/>
      <c r="M29" s="66">
        <v>0.0051</v>
      </c>
      <c r="N29" s="66"/>
      <c r="O29" s="66">
        <v>0.6</v>
      </c>
      <c r="P29" s="66">
        <v>0.069</v>
      </c>
      <c r="Q29" s="39"/>
      <c r="R29" s="72">
        <v>130</v>
      </c>
      <c r="S29" s="97">
        <f t="shared" si="1"/>
        <v>0.39</v>
      </c>
    </row>
    <row r="30" spans="2:19" ht="24.75" customHeight="1" thickBot="1">
      <c r="B30" s="46"/>
      <c r="C30" s="47"/>
      <c r="D30" s="223" t="s">
        <v>139</v>
      </c>
      <c r="E30" s="296">
        <v>20</v>
      </c>
      <c r="F30" s="238">
        <v>20</v>
      </c>
      <c r="G30" s="10"/>
      <c r="H30" s="66">
        <v>0.7</v>
      </c>
      <c r="I30" s="66">
        <v>0.1</v>
      </c>
      <c r="J30" s="66">
        <v>7.14</v>
      </c>
      <c r="K30" s="66">
        <v>60.72</v>
      </c>
      <c r="L30" s="66">
        <v>0.008</v>
      </c>
      <c r="M30" s="66">
        <v>0.004</v>
      </c>
      <c r="N30" s="66"/>
      <c r="O30" s="66">
        <v>0.8</v>
      </c>
      <c r="P30" s="66">
        <v>0.102</v>
      </c>
      <c r="Q30" s="39"/>
      <c r="R30" s="72">
        <v>99</v>
      </c>
      <c r="S30" s="97">
        <f t="shared" si="1"/>
        <v>1.98</v>
      </c>
    </row>
    <row r="31" spans="2:19" ht="24.75" customHeight="1" thickBot="1">
      <c r="B31" s="46"/>
      <c r="C31" s="47"/>
      <c r="D31" s="223" t="s">
        <v>67</v>
      </c>
      <c r="E31" s="238">
        <v>5</v>
      </c>
      <c r="F31" s="238">
        <v>4</v>
      </c>
      <c r="G31" s="10"/>
      <c r="H31" s="66">
        <v>0.056</v>
      </c>
      <c r="I31" s="66"/>
      <c r="J31" s="66">
        <v>0.364</v>
      </c>
      <c r="K31" s="66">
        <v>1.64</v>
      </c>
      <c r="L31" s="66"/>
      <c r="M31" s="66">
        <v>0.001</v>
      </c>
      <c r="N31" s="66">
        <v>0.36</v>
      </c>
      <c r="O31" s="66">
        <v>1.24</v>
      </c>
      <c r="P31" s="66">
        <v>0.032</v>
      </c>
      <c r="Q31" s="39"/>
      <c r="R31" s="72">
        <v>25</v>
      </c>
      <c r="S31" s="97">
        <f t="shared" si="1"/>
        <v>0.125</v>
      </c>
    </row>
    <row r="32" spans="2:19" ht="24.75" customHeight="1" thickBot="1">
      <c r="B32" s="46"/>
      <c r="C32" s="47"/>
      <c r="D32" s="223" t="s">
        <v>65</v>
      </c>
      <c r="E32" s="238">
        <v>5</v>
      </c>
      <c r="F32" s="238">
        <v>4</v>
      </c>
      <c r="G32" s="10"/>
      <c r="H32" s="66">
        <v>0.052</v>
      </c>
      <c r="I32" s="66">
        <v>0.004</v>
      </c>
      <c r="J32" s="66">
        <v>0.336</v>
      </c>
      <c r="K32" s="66">
        <v>1.36</v>
      </c>
      <c r="L32" s="66">
        <v>0.0024</v>
      </c>
      <c r="M32" s="66">
        <v>0.0028</v>
      </c>
      <c r="N32" s="66">
        <v>0.16</v>
      </c>
      <c r="O32" s="66">
        <v>2.04</v>
      </c>
      <c r="P32" s="66">
        <v>0.028</v>
      </c>
      <c r="Q32" s="39"/>
      <c r="R32" s="72">
        <v>29</v>
      </c>
      <c r="S32" s="97">
        <f t="shared" si="1"/>
        <v>0.145</v>
      </c>
    </row>
    <row r="33" spans="2:19" ht="24.75" customHeight="1" thickBot="1">
      <c r="B33" s="46"/>
      <c r="C33" s="47"/>
      <c r="D33" s="223" t="s">
        <v>17</v>
      </c>
      <c r="E33" s="238">
        <v>5</v>
      </c>
      <c r="F33" s="238">
        <f>E33</f>
        <v>5</v>
      </c>
      <c r="G33" s="322"/>
      <c r="H33" s="66">
        <v>0.035</v>
      </c>
      <c r="I33" s="66">
        <v>3.9</v>
      </c>
      <c r="J33" s="66">
        <v>0.05</v>
      </c>
      <c r="K33" s="66">
        <v>35.45</v>
      </c>
      <c r="L33" s="66">
        <v>0.0075</v>
      </c>
      <c r="M33" s="66">
        <v>0.006</v>
      </c>
      <c r="N33" s="66"/>
      <c r="O33" s="66">
        <v>0.6</v>
      </c>
      <c r="P33" s="66">
        <v>0.01</v>
      </c>
      <c r="Q33" s="39"/>
      <c r="R33" s="72">
        <v>483</v>
      </c>
      <c r="S33" s="97">
        <f t="shared" si="1"/>
        <v>2.415</v>
      </c>
    </row>
    <row r="34" spans="2:19" ht="24.75" customHeight="1" thickBot="1">
      <c r="B34" s="46"/>
      <c r="C34" s="47"/>
      <c r="D34" s="223" t="s">
        <v>66</v>
      </c>
      <c r="E34" s="238">
        <v>70</v>
      </c>
      <c r="F34" s="238">
        <v>42</v>
      </c>
      <c r="G34" s="10"/>
      <c r="H34" s="66">
        <v>0.84</v>
      </c>
      <c r="I34" s="66">
        <v>0.168</v>
      </c>
      <c r="J34" s="66">
        <v>7.266</v>
      </c>
      <c r="K34" s="66">
        <v>33.6</v>
      </c>
      <c r="L34" s="66">
        <v>0.05</v>
      </c>
      <c r="M34" s="66">
        <v>0.029</v>
      </c>
      <c r="N34" s="66"/>
      <c r="O34" s="66">
        <v>4.2</v>
      </c>
      <c r="P34" s="66">
        <v>0.378</v>
      </c>
      <c r="Q34" s="39"/>
      <c r="R34" s="72">
        <v>21</v>
      </c>
      <c r="S34" s="150">
        <f t="shared" si="1"/>
        <v>1.47</v>
      </c>
    </row>
    <row r="35" spans="2:19" ht="38.25" customHeight="1" thickBot="1">
      <c r="B35" s="38"/>
      <c r="C35" s="61"/>
      <c r="D35" s="233" t="s">
        <v>140</v>
      </c>
      <c r="E35" s="237"/>
      <c r="F35" s="237"/>
      <c r="G35" s="9">
        <v>60</v>
      </c>
      <c r="H35" s="53">
        <f>H36+H37+H38+H39+H40+H41</f>
        <v>18.454</v>
      </c>
      <c r="I35" s="53">
        <f aca="true" t="shared" si="7" ref="I35:P35">I36+I37+I38+I39+I40+I41</f>
        <v>20.657000000000004</v>
      </c>
      <c r="J35" s="53">
        <f t="shared" si="7"/>
        <v>6.037000000000001</v>
      </c>
      <c r="K35" s="53">
        <f t="shared" si="7"/>
        <v>292.90999999999997</v>
      </c>
      <c r="L35" s="53">
        <f t="shared" si="7"/>
        <v>0.0975</v>
      </c>
      <c r="M35" s="53">
        <f t="shared" si="7"/>
        <v>0.2245</v>
      </c>
      <c r="N35" s="53">
        <f t="shared" si="7"/>
        <v>0.36</v>
      </c>
      <c r="O35" s="53">
        <f t="shared" si="7"/>
        <v>30.24</v>
      </c>
      <c r="P35" s="53">
        <f t="shared" si="7"/>
        <v>2.48</v>
      </c>
      <c r="Q35" s="176" t="s">
        <v>295</v>
      </c>
      <c r="R35" s="68">
        <f>R36+R37+R38+R39+R40+R41</f>
        <v>1052.65</v>
      </c>
      <c r="S35" s="68">
        <f>S36+S37+S38+S39+S40+S41</f>
        <v>23.881</v>
      </c>
    </row>
    <row r="36" spans="2:19" ht="24.75" customHeight="1" thickBot="1">
      <c r="B36" s="46"/>
      <c r="C36" s="47"/>
      <c r="D36" s="223" t="s">
        <v>102</v>
      </c>
      <c r="E36" s="296">
        <v>10</v>
      </c>
      <c r="F36" s="238">
        <v>10</v>
      </c>
      <c r="G36" s="322"/>
      <c r="H36" s="67">
        <v>0.93</v>
      </c>
      <c r="I36" s="67">
        <v>0.8</v>
      </c>
      <c r="J36" s="67"/>
      <c r="K36" s="67">
        <v>19.67</v>
      </c>
      <c r="L36" s="67">
        <v>0.002</v>
      </c>
      <c r="M36" s="67">
        <v>0.003</v>
      </c>
      <c r="N36" s="67"/>
      <c r="O36" s="67">
        <v>1.05</v>
      </c>
      <c r="P36" s="67">
        <v>0.45</v>
      </c>
      <c r="Q36" s="177"/>
      <c r="R36" s="72">
        <v>600</v>
      </c>
      <c r="S36" s="97">
        <f t="shared" si="1"/>
        <v>6</v>
      </c>
    </row>
    <row r="37" spans="2:19" ht="24.75" customHeight="1" thickBot="1">
      <c r="B37" s="46"/>
      <c r="C37" s="47"/>
      <c r="D37" s="223" t="s">
        <v>373</v>
      </c>
      <c r="E37" s="238">
        <v>75</v>
      </c>
      <c r="F37" s="238">
        <v>75</v>
      </c>
      <c r="G37" s="133"/>
      <c r="H37" s="66">
        <v>13.65</v>
      </c>
      <c r="I37" s="66">
        <v>13.8</v>
      </c>
      <c r="J37" s="66">
        <v>0.525</v>
      </c>
      <c r="K37" s="66">
        <v>180.75</v>
      </c>
      <c r="L37" s="66">
        <v>0.0525</v>
      </c>
      <c r="M37" s="66">
        <v>0.1125</v>
      </c>
      <c r="N37" s="66"/>
      <c r="O37" s="66">
        <v>12.75</v>
      </c>
      <c r="P37" s="66">
        <v>1.2</v>
      </c>
      <c r="Q37" s="39"/>
      <c r="R37" s="72">
        <v>174.8</v>
      </c>
      <c r="S37" s="97">
        <f t="shared" si="1"/>
        <v>13.11</v>
      </c>
    </row>
    <row r="38" spans="2:19" ht="24.75" customHeight="1" thickBot="1">
      <c r="B38" s="46"/>
      <c r="C38" s="47"/>
      <c r="D38" s="223" t="s">
        <v>67</v>
      </c>
      <c r="E38" s="238">
        <v>5</v>
      </c>
      <c r="F38" s="238">
        <v>4</v>
      </c>
      <c r="G38" s="133"/>
      <c r="H38" s="66">
        <v>0.056</v>
      </c>
      <c r="I38" s="66"/>
      <c r="J38" s="66">
        <v>0.364</v>
      </c>
      <c r="K38" s="66">
        <v>1.64</v>
      </c>
      <c r="L38" s="66"/>
      <c r="M38" s="66">
        <v>0.001</v>
      </c>
      <c r="N38" s="66">
        <v>0.36</v>
      </c>
      <c r="O38" s="66">
        <v>1.24</v>
      </c>
      <c r="P38" s="66">
        <v>0.032</v>
      </c>
      <c r="Q38" s="39"/>
      <c r="R38" s="72">
        <v>25</v>
      </c>
      <c r="S38" s="97">
        <f t="shared" si="1"/>
        <v>0.125</v>
      </c>
    </row>
    <row r="39" spans="2:19" ht="24.75" customHeight="1" thickBot="1">
      <c r="B39" s="46"/>
      <c r="C39" s="47"/>
      <c r="D39" s="223" t="s">
        <v>23</v>
      </c>
      <c r="E39" s="238">
        <v>10</v>
      </c>
      <c r="F39" s="238">
        <v>10</v>
      </c>
      <c r="G39" s="133"/>
      <c r="H39" s="66">
        <v>0.77</v>
      </c>
      <c r="I39" s="66">
        <v>0.3</v>
      </c>
      <c r="J39" s="66">
        <v>4.98</v>
      </c>
      <c r="K39" s="66">
        <v>26.2</v>
      </c>
      <c r="L39" s="66">
        <v>0.027</v>
      </c>
      <c r="M39" s="66">
        <v>0.003</v>
      </c>
      <c r="N39" s="66"/>
      <c r="O39" s="66">
        <v>2</v>
      </c>
      <c r="P39" s="66">
        <v>0.198</v>
      </c>
      <c r="Q39" s="39"/>
      <c r="R39" s="72">
        <v>111.6</v>
      </c>
      <c r="S39" s="97">
        <f t="shared" si="1"/>
        <v>1.116</v>
      </c>
    </row>
    <row r="40" spans="1:19" s="4" customFormat="1" ht="24.75" customHeight="1" thickBot="1">
      <c r="A40" s="99"/>
      <c r="B40" s="65"/>
      <c r="C40" s="45"/>
      <c r="D40" s="223" t="s">
        <v>28</v>
      </c>
      <c r="E40" s="238">
        <v>3</v>
      </c>
      <c r="F40" s="238">
        <v>3</v>
      </c>
      <c r="G40" s="10"/>
      <c r="H40" s="66"/>
      <c r="I40" s="66">
        <v>2.997</v>
      </c>
      <c r="J40" s="66"/>
      <c r="K40" s="66">
        <v>26.97</v>
      </c>
      <c r="L40" s="66"/>
      <c r="M40" s="66"/>
      <c r="N40" s="66"/>
      <c r="O40" s="66"/>
      <c r="P40" s="66"/>
      <c r="Q40" s="39"/>
      <c r="R40" s="72">
        <v>135</v>
      </c>
      <c r="S40" s="97">
        <f t="shared" si="1"/>
        <v>0.405</v>
      </c>
    </row>
    <row r="41" spans="2:19" ht="24.75" customHeight="1" thickBot="1">
      <c r="B41" s="46"/>
      <c r="C41" s="47"/>
      <c r="D41" s="223" t="s">
        <v>43</v>
      </c>
      <c r="E41" s="238">
        <v>0.5</v>
      </c>
      <c r="F41" s="238">
        <v>0.5</v>
      </c>
      <c r="G41" s="10"/>
      <c r="H41" s="66">
        <v>3.048</v>
      </c>
      <c r="I41" s="66">
        <v>2.76</v>
      </c>
      <c r="J41" s="66">
        <v>0.168</v>
      </c>
      <c r="K41" s="66">
        <v>37.68</v>
      </c>
      <c r="L41" s="66">
        <v>0.016</v>
      </c>
      <c r="M41" s="66">
        <v>0.105</v>
      </c>
      <c r="N41" s="66"/>
      <c r="O41" s="66">
        <v>13.2</v>
      </c>
      <c r="P41" s="66">
        <v>0.6</v>
      </c>
      <c r="Q41" s="39"/>
      <c r="R41" s="72">
        <v>6.25</v>
      </c>
      <c r="S41" s="97">
        <f>(E41*R41)</f>
        <v>3.125</v>
      </c>
    </row>
    <row r="42" spans="2:19" ht="24.75" customHeight="1" thickBot="1">
      <c r="B42" s="38"/>
      <c r="C42" s="61"/>
      <c r="D42" s="233" t="s">
        <v>103</v>
      </c>
      <c r="E42" s="237"/>
      <c r="F42" s="237"/>
      <c r="G42" s="9">
        <v>130</v>
      </c>
      <c r="H42" s="53">
        <f>H43+H44+H46</f>
        <v>11.615</v>
      </c>
      <c r="I42" s="53">
        <f aca="true" t="shared" si="8" ref="I42:P42">I43+I44+I46</f>
        <v>5.22</v>
      </c>
      <c r="J42" s="53">
        <f t="shared" si="8"/>
        <v>29.93</v>
      </c>
      <c r="K42" s="53">
        <f t="shared" si="8"/>
        <v>214.25</v>
      </c>
      <c r="L42" s="53">
        <f t="shared" si="8"/>
        <v>0.0675</v>
      </c>
      <c r="M42" s="53">
        <f t="shared" si="8"/>
        <v>0.036</v>
      </c>
      <c r="N42" s="53">
        <f t="shared" si="8"/>
        <v>6</v>
      </c>
      <c r="O42" s="53">
        <f t="shared" si="8"/>
        <v>39.64</v>
      </c>
      <c r="P42" s="53">
        <f t="shared" si="8"/>
        <v>0.28200000000000003</v>
      </c>
      <c r="Q42" s="176" t="s">
        <v>296</v>
      </c>
      <c r="R42" s="68">
        <f>R43+R44+R46</f>
        <v>550</v>
      </c>
      <c r="S42" s="68">
        <f>SUM(S43:S46)</f>
        <v>5.82</v>
      </c>
    </row>
    <row r="43" spans="2:19" ht="24.75" customHeight="1" thickBot="1">
      <c r="B43" s="46"/>
      <c r="C43" s="47"/>
      <c r="D43" s="223" t="s">
        <v>104</v>
      </c>
      <c r="E43" s="238">
        <v>60</v>
      </c>
      <c r="F43" s="238">
        <v>60</v>
      </c>
      <c r="G43" s="133"/>
      <c r="H43" s="66">
        <v>11.58</v>
      </c>
      <c r="I43" s="66">
        <v>1.32</v>
      </c>
      <c r="J43" s="66">
        <v>29.88</v>
      </c>
      <c r="K43" s="66">
        <v>178.8</v>
      </c>
      <c r="L43" s="66">
        <v>0.06</v>
      </c>
      <c r="M43" s="66">
        <v>0.03</v>
      </c>
      <c r="N43" s="66">
        <v>6</v>
      </c>
      <c r="O43" s="66">
        <v>9.6</v>
      </c>
      <c r="P43" s="66">
        <v>0.04</v>
      </c>
      <c r="Q43" s="39"/>
      <c r="R43" s="72">
        <v>44</v>
      </c>
      <c r="S43" s="97">
        <f t="shared" si="1"/>
        <v>2.64</v>
      </c>
    </row>
    <row r="44" spans="2:19" ht="24.75" customHeight="1" thickBot="1">
      <c r="B44" s="1"/>
      <c r="C44" s="3"/>
      <c r="D44" s="223" t="s">
        <v>17</v>
      </c>
      <c r="E44" s="238">
        <v>5</v>
      </c>
      <c r="F44" s="238">
        <f>E44</f>
        <v>5</v>
      </c>
      <c r="G44" s="300"/>
      <c r="H44" s="66">
        <v>0.035</v>
      </c>
      <c r="I44" s="66">
        <v>3.9</v>
      </c>
      <c r="J44" s="66">
        <v>0.05</v>
      </c>
      <c r="K44" s="66">
        <v>35.45</v>
      </c>
      <c r="L44" s="66">
        <v>0.0075</v>
      </c>
      <c r="M44" s="66">
        <v>0.006</v>
      </c>
      <c r="N44" s="66"/>
      <c r="O44" s="66">
        <v>0.6</v>
      </c>
      <c r="P44" s="66">
        <v>0.01</v>
      </c>
      <c r="Q44" s="39"/>
      <c r="R44" s="72">
        <v>483</v>
      </c>
      <c r="S44" s="97">
        <f t="shared" si="1"/>
        <v>2.415</v>
      </c>
    </row>
    <row r="45" spans="2:19" ht="24.75" customHeight="1" thickBot="1">
      <c r="B45" s="1"/>
      <c r="C45" s="3"/>
      <c r="D45" s="219" t="s">
        <v>326</v>
      </c>
      <c r="E45" s="238">
        <v>50</v>
      </c>
      <c r="F45" s="238">
        <v>50</v>
      </c>
      <c r="G45" s="215"/>
      <c r="H45" s="66"/>
      <c r="I45" s="66"/>
      <c r="J45" s="66"/>
      <c r="K45" s="66"/>
      <c r="L45" s="66"/>
      <c r="M45" s="66"/>
      <c r="N45" s="66"/>
      <c r="O45" s="66"/>
      <c r="P45" s="66"/>
      <c r="Q45" s="39"/>
      <c r="R45" s="72">
        <v>13</v>
      </c>
      <c r="S45" s="97">
        <f t="shared" si="1"/>
        <v>0.65</v>
      </c>
    </row>
    <row r="46" spans="2:19" ht="24.75" customHeight="1" thickBot="1">
      <c r="B46" s="1"/>
      <c r="C46" s="3"/>
      <c r="D46" s="223" t="s">
        <v>100</v>
      </c>
      <c r="E46" s="238">
        <v>5</v>
      </c>
      <c r="F46" s="238">
        <v>5</v>
      </c>
      <c r="G46" s="146"/>
      <c r="H46" s="66"/>
      <c r="I46" s="66"/>
      <c r="J46" s="66"/>
      <c r="K46" s="66"/>
      <c r="L46" s="66"/>
      <c r="M46" s="66"/>
      <c r="N46" s="66"/>
      <c r="O46" s="66">
        <v>29.44</v>
      </c>
      <c r="P46" s="66">
        <v>0.232</v>
      </c>
      <c r="Q46" s="39"/>
      <c r="R46" s="72">
        <v>23</v>
      </c>
      <c r="S46" s="97">
        <f t="shared" si="1"/>
        <v>0.115</v>
      </c>
    </row>
    <row r="47" spans="2:19" ht="24.75" customHeight="1" thickBot="1">
      <c r="B47" s="38"/>
      <c r="C47" s="61"/>
      <c r="D47" s="233" t="s">
        <v>38</v>
      </c>
      <c r="E47" s="237"/>
      <c r="F47" s="237"/>
      <c r="G47" s="9">
        <v>200</v>
      </c>
      <c r="H47" s="53">
        <f aca="true" t="shared" si="9" ref="H47:P47">H48+H49</f>
        <v>0.048</v>
      </c>
      <c r="I47" s="53">
        <f t="shared" si="9"/>
        <v>0.016</v>
      </c>
      <c r="J47" s="53">
        <f t="shared" si="9"/>
        <v>16.17</v>
      </c>
      <c r="K47" s="53">
        <f t="shared" si="9"/>
        <v>62.050000000000004</v>
      </c>
      <c r="L47" s="53">
        <f t="shared" si="9"/>
        <v>0</v>
      </c>
      <c r="M47" s="53">
        <f t="shared" si="9"/>
        <v>0.32</v>
      </c>
      <c r="N47" s="53">
        <f t="shared" si="9"/>
        <v>0.32</v>
      </c>
      <c r="O47" s="53">
        <f t="shared" si="9"/>
        <v>6.7</v>
      </c>
      <c r="P47" s="53">
        <f t="shared" si="9"/>
        <v>0.285</v>
      </c>
      <c r="Q47" s="176" t="s">
        <v>236</v>
      </c>
      <c r="R47" s="68">
        <f>R48+R49</f>
        <v>245</v>
      </c>
      <c r="S47" s="68">
        <f>S48+S49</f>
        <v>2.415</v>
      </c>
    </row>
    <row r="48" spans="2:19" ht="24.75" customHeight="1" thickBot="1">
      <c r="B48" s="46"/>
      <c r="C48" s="47"/>
      <c r="D48" s="223" t="s">
        <v>116</v>
      </c>
      <c r="E48" s="238">
        <v>8</v>
      </c>
      <c r="F48" s="238">
        <v>8</v>
      </c>
      <c r="G48" s="10"/>
      <c r="H48" s="66">
        <v>0.048</v>
      </c>
      <c r="I48" s="66">
        <v>0.016</v>
      </c>
      <c r="J48" s="66">
        <v>1.2</v>
      </c>
      <c r="K48" s="66">
        <v>5.2</v>
      </c>
      <c r="L48" s="66"/>
      <c r="M48" s="66">
        <v>0.32</v>
      </c>
      <c r="N48" s="66">
        <v>0.32</v>
      </c>
      <c r="O48" s="66">
        <v>6.4</v>
      </c>
      <c r="P48" s="66">
        <v>0.24</v>
      </c>
      <c r="Q48" s="39"/>
      <c r="R48" s="72">
        <v>180</v>
      </c>
      <c r="S48" s="97">
        <f t="shared" si="1"/>
        <v>1.44</v>
      </c>
    </row>
    <row r="49" spans="1:19" s="4" customFormat="1" ht="24.75" customHeight="1" thickBot="1">
      <c r="A49" s="99"/>
      <c r="B49" s="65"/>
      <c r="C49" s="45"/>
      <c r="D49" s="223" t="s">
        <v>18</v>
      </c>
      <c r="E49" s="238">
        <v>15</v>
      </c>
      <c r="F49" s="238">
        <v>15</v>
      </c>
      <c r="G49" s="133"/>
      <c r="H49" s="66"/>
      <c r="I49" s="66"/>
      <c r="J49" s="66">
        <v>14.97</v>
      </c>
      <c r="K49" s="66">
        <v>56.85</v>
      </c>
      <c r="L49" s="66"/>
      <c r="M49" s="66"/>
      <c r="N49" s="66"/>
      <c r="O49" s="66">
        <v>0.3</v>
      </c>
      <c r="P49" s="66">
        <v>0.045</v>
      </c>
      <c r="Q49" s="39"/>
      <c r="R49" s="72">
        <v>65</v>
      </c>
      <c r="S49" s="97">
        <f t="shared" si="1"/>
        <v>0.975</v>
      </c>
    </row>
    <row r="50" spans="2:19" ht="24.75" customHeight="1" thickBot="1">
      <c r="B50" s="38"/>
      <c r="C50" s="61"/>
      <c r="D50" s="233" t="s">
        <v>40</v>
      </c>
      <c r="E50" s="237">
        <v>40</v>
      </c>
      <c r="F50" s="237">
        <v>40</v>
      </c>
      <c r="G50" s="9">
        <v>40</v>
      </c>
      <c r="H50" s="53">
        <v>2.64</v>
      </c>
      <c r="I50" s="53">
        <v>0.48</v>
      </c>
      <c r="J50" s="53">
        <v>13.68</v>
      </c>
      <c r="K50" s="53">
        <v>72.4</v>
      </c>
      <c r="L50" s="53">
        <v>0.072</v>
      </c>
      <c r="M50" s="53">
        <v>0.032</v>
      </c>
      <c r="N50" s="53"/>
      <c r="O50" s="53">
        <v>34</v>
      </c>
      <c r="P50" s="53">
        <v>1.56</v>
      </c>
      <c r="Q50" s="176" t="s">
        <v>238</v>
      </c>
      <c r="R50" s="68">
        <v>60.23</v>
      </c>
      <c r="S50" s="98">
        <f t="shared" si="1"/>
        <v>2.4092</v>
      </c>
    </row>
    <row r="51" spans="1:19" s="4" customFormat="1" ht="24.75" customHeight="1" thickBot="1">
      <c r="A51" s="99"/>
      <c r="B51" s="38"/>
      <c r="C51" s="5" t="s">
        <v>41</v>
      </c>
      <c r="D51" s="275" t="s">
        <v>141</v>
      </c>
      <c r="E51" s="250"/>
      <c r="F51" s="250"/>
      <c r="G51" s="49">
        <v>80</v>
      </c>
      <c r="H51" s="83">
        <f aca="true" t="shared" si="10" ref="H51:P51">H52+H53+H54+H56+H57</f>
        <v>13.206000000000001</v>
      </c>
      <c r="I51" s="83">
        <f t="shared" si="10"/>
        <v>6.674999999999999</v>
      </c>
      <c r="J51" s="83">
        <f t="shared" si="10"/>
        <v>11.596</v>
      </c>
      <c r="K51" s="83">
        <f>SUM(K52:K56)</f>
        <v>138.59</v>
      </c>
      <c r="L51" s="83">
        <f t="shared" si="10"/>
        <v>0.12460000000000002</v>
      </c>
      <c r="M51" s="83">
        <f t="shared" si="10"/>
        <v>0.31500000000000006</v>
      </c>
      <c r="N51" s="83">
        <f t="shared" si="10"/>
        <v>0.3</v>
      </c>
      <c r="O51" s="83">
        <f t="shared" si="10"/>
        <v>69.65</v>
      </c>
      <c r="P51" s="83">
        <f t="shared" si="10"/>
        <v>2.3600000000000003</v>
      </c>
      <c r="Q51" s="189" t="s">
        <v>331</v>
      </c>
      <c r="R51" s="86">
        <f>R52+R53+R54+R56</f>
        <v>259.3</v>
      </c>
      <c r="S51" s="86">
        <f>SUM(S52:S56)</f>
        <v>16.111</v>
      </c>
    </row>
    <row r="52" spans="2:19" ht="24.75" customHeight="1" thickBot="1">
      <c r="B52" s="46"/>
      <c r="C52" s="47"/>
      <c r="D52" s="223" t="s">
        <v>142</v>
      </c>
      <c r="E52" s="238">
        <v>50</v>
      </c>
      <c r="F52" s="238">
        <v>30</v>
      </c>
      <c r="G52" s="133"/>
      <c r="H52" s="66">
        <v>4.77</v>
      </c>
      <c r="I52" s="66">
        <v>0.27</v>
      </c>
      <c r="J52" s="66"/>
      <c r="K52" s="66">
        <v>21.6</v>
      </c>
      <c r="L52" s="66">
        <v>0.024</v>
      </c>
      <c r="M52" s="66">
        <v>0.045</v>
      </c>
      <c r="N52" s="66"/>
      <c r="O52" s="66"/>
      <c r="P52" s="66">
        <v>0.24</v>
      </c>
      <c r="Q52" s="39"/>
      <c r="R52" s="72">
        <v>146.3</v>
      </c>
      <c r="S52" s="97">
        <f t="shared" si="1"/>
        <v>7.315000000000001</v>
      </c>
    </row>
    <row r="53" spans="2:19" ht="24.75" customHeight="1" thickBot="1">
      <c r="B53" s="46"/>
      <c r="C53" s="47"/>
      <c r="D53" s="223" t="s">
        <v>43</v>
      </c>
      <c r="E53" s="238">
        <v>1</v>
      </c>
      <c r="F53" s="238">
        <v>1</v>
      </c>
      <c r="G53" s="133"/>
      <c r="H53" s="66">
        <v>6.096</v>
      </c>
      <c r="I53" s="66">
        <v>5.52</v>
      </c>
      <c r="J53" s="66">
        <v>0.336</v>
      </c>
      <c r="K53" s="66">
        <v>75.36</v>
      </c>
      <c r="L53" s="66">
        <v>0.0336</v>
      </c>
      <c r="M53" s="66">
        <v>0.211</v>
      </c>
      <c r="N53" s="66"/>
      <c r="O53" s="66">
        <v>26.4</v>
      </c>
      <c r="P53" s="66">
        <v>1.2</v>
      </c>
      <c r="Q53" s="39"/>
      <c r="R53" s="72">
        <v>6.25</v>
      </c>
      <c r="S53" s="97">
        <f>(E53*R53)</f>
        <v>6.25</v>
      </c>
    </row>
    <row r="54" spans="2:19" ht="24.75" customHeight="1" thickBot="1">
      <c r="B54" s="46"/>
      <c r="C54" s="47"/>
      <c r="D54" s="223" t="s">
        <v>42</v>
      </c>
      <c r="E54" s="238">
        <v>5</v>
      </c>
      <c r="F54" s="238">
        <v>5</v>
      </c>
      <c r="G54" s="133"/>
      <c r="H54" s="66">
        <v>0.46</v>
      </c>
      <c r="I54" s="66">
        <v>0.005</v>
      </c>
      <c r="J54" s="66">
        <v>3.48</v>
      </c>
      <c r="K54" s="66">
        <v>15.85</v>
      </c>
      <c r="L54" s="66">
        <v>0.023</v>
      </c>
      <c r="M54" s="66">
        <v>0.013</v>
      </c>
      <c r="N54" s="66"/>
      <c r="O54" s="66">
        <v>1.45</v>
      </c>
      <c r="P54" s="66">
        <v>0.1</v>
      </c>
      <c r="Q54" s="39"/>
      <c r="R54" s="72">
        <v>37</v>
      </c>
      <c r="S54" s="97">
        <f t="shared" si="1"/>
        <v>0.185</v>
      </c>
    </row>
    <row r="55" spans="2:19" ht="24.75" customHeight="1" thickBot="1">
      <c r="B55" s="46"/>
      <c r="C55" s="47"/>
      <c r="D55" s="223" t="s">
        <v>17</v>
      </c>
      <c r="E55" s="238">
        <v>2</v>
      </c>
      <c r="F55" s="238">
        <v>2</v>
      </c>
      <c r="G55" s="215"/>
      <c r="H55" s="66">
        <v>0.014</v>
      </c>
      <c r="I55" s="66">
        <v>1.56</v>
      </c>
      <c r="J55" s="66">
        <v>0.02</v>
      </c>
      <c r="K55" s="66">
        <v>14.18</v>
      </c>
      <c r="L55" s="66">
        <v>0.003</v>
      </c>
      <c r="M55" s="66">
        <v>0.0024</v>
      </c>
      <c r="N55" s="66"/>
      <c r="O55" s="66">
        <v>0.24</v>
      </c>
      <c r="P55" s="66">
        <v>0.004</v>
      </c>
      <c r="Q55" s="39"/>
      <c r="R55" s="72">
        <v>483</v>
      </c>
      <c r="S55" s="97">
        <f t="shared" si="1"/>
        <v>0.966</v>
      </c>
    </row>
    <row r="56" spans="2:19" ht="24.75" customHeight="1" thickBot="1">
      <c r="B56" s="46"/>
      <c r="C56" s="47"/>
      <c r="D56" s="223" t="s">
        <v>35</v>
      </c>
      <c r="E56" s="238">
        <v>20</v>
      </c>
      <c r="F56" s="238">
        <v>20</v>
      </c>
      <c r="G56" s="133"/>
      <c r="H56" s="66">
        <v>0.56</v>
      </c>
      <c r="I56" s="66">
        <v>0.64</v>
      </c>
      <c r="J56" s="66">
        <v>0.94</v>
      </c>
      <c r="K56" s="66">
        <v>11.6</v>
      </c>
      <c r="L56" s="66">
        <v>0.008</v>
      </c>
      <c r="M56" s="66">
        <v>0.03</v>
      </c>
      <c r="N56" s="66">
        <v>0.3</v>
      </c>
      <c r="O56" s="66">
        <v>24.8</v>
      </c>
      <c r="P56" s="66">
        <v>0.04</v>
      </c>
      <c r="Q56" s="39"/>
      <c r="R56" s="72">
        <v>69.75</v>
      </c>
      <c r="S56" s="97">
        <f t="shared" si="1"/>
        <v>1.395</v>
      </c>
    </row>
    <row r="57" spans="2:19" ht="24.75" customHeight="1" thickBot="1">
      <c r="B57" s="38"/>
      <c r="C57" s="61"/>
      <c r="D57" s="233" t="s">
        <v>40</v>
      </c>
      <c r="E57" s="237">
        <v>20</v>
      </c>
      <c r="F57" s="237">
        <v>20</v>
      </c>
      <c r="G57" s="9">
        <v>20</v>
      </c>
      <c r="H57" s="53">
        <v>1.32</v>
      </c>
      <c r="I57" s="53">
        <v>0.24</v>
      </c>
      <c r="J57" s="53">
        <v>6.84</v>
      </c>
      <c r="K57" s="53">
        <v>36.2</v>
      </c>
      <c r="L57" s="53">
        <v>0.036</v>
      </c>
      <c r="M57" s="53">
        <v>0.016</v>
      </c>
      <c r="N57" s="53"/>
      <c r="O57" s="53">
        <v>17</v>
      </c>
      <c r="P57" s="53">
        <v>0.78</v>
      </c>
      <c r="Q57" s="176" t="s">
        <v>238</v>
      </c>
      <c r="R57" s="68">
        <v>60.23</v>
      </c>
      <c r="S57" s="98">
        <f t="shared" si="1"/>
        <v>1.2046</v>
      </c>
    </row>
    <row r="58" spans="2:19" ht="24.75" customHeight="1" thickBot="1">
      <c r="B58" s="38"/>
      <c r="C58" s="61"/>
      <c r="D58" s="233" t="s">
        <v>143</v>
      </c>
      <c r="E58" s="237"/>
      <c r="F58" s="237"/>
      <c r="G58" s="9">
        <v>200</v>
      </c>
      <c r="H58" s="53">
        <f>H59+H60</f>
        <v>0.39</v>
      </c>
      <c r="I58" s="53">
        <f aca="true" t="shared" si="11" ref="I58:P58">I59+I60</f>
        <v>0.38</v>
      </c>
      <c r="J58" s="53">
        <f t="shared" si="11"/>
        <v>15.73</v>
      </c>
      <c r="K58" s="53">
        <f t="shared" si="11"/>
        <v>65.15</v>
      </c>
      <c r="L58" s="53">
        <f t="shared" si="11"/>
        <v>0</v>
      </c>
      <c r="M58" s="53">
        <f t="shared" si="11"/>
        <v>0</v>
      </c>
      <c r="N58" s="53">
        <f t="shared" si="11"/>
        <v>0</v>
      </c>
      <c r="O58" s="53">
        <f t="shared" si="11"/>
        <v>0.3</v>
      </c>
      <c r="P58" s="53">
        <f t="shared" si="11"/>
        <v>0.045</v>
      </c>
      <c r="Q58" s="176" t="s">
        <v>266</v>
      </c>
      <c r="R58" s="68">
        <f>R59+R60</f>
        <v>445</v>
      </c>
      <c r="S58" s="68">
        <f>S59+S60</f>
        <v>1.355</v>
      </c>
    </row>
    <row r="59" spans="2:19" ht="24.75" customHeight="1" thickBot="1">
      <c r="B59" s="46"/>
      <c r="C59" s="47"/>
      <c r="D59" s="223" t="s">
        <v>97</v>
      </c>
      <c r="E59" s="238">
        <v>1</v>
      </c>
      <c r="F59" s="238">
        <v>1</v>
      </c>
      <c r="G59" s="133"/>
      <c r="H59" s="66">
        <v>0.39</v>
      </c>
      <c r="I59" s="66">
        <v>0.38</v>
      </c>
      <c r="J59" s="66">
        <v>0.76</v>
      </c>
      <c r="K59" s="66">
        <v>8.3</v>
      </c>
      <c r="L59" s="66"/>
      <c r="M59" s="66"/>
      <c r="N59" s="66"/>
      <c r="O59" s="66"/>
      <c r="P59" s="66"/>
      <c r="Q59" s="39"/>
      <c r="R59" s="72">
        <v>380</v>
      </c>
      <c r="S59" s="97">
        <f t="shared" si="1"/>
        <v>0.38</v>
      </c>
    </row>
    <row r="60" spans="1:19" s="4" customFormat="1" ht="24.75" customHeight="1" thickBot="1">
      <c r="A60" s="99"/>
      <c r="B60" s="65"/>
      <c r="C60" s="45"/>
      <c r="D60" s="223" t="s">
        <v>18</v>
      </c>
      <c r="E60" s="238">
        <v>15</v>
      </c>
      <c r="F60" s="238">
        <v>15</v>
      </c>
      <c r="G60" s="133"/>
      <c r="H60" s="66"/>
      <c r="I60" s="66"/>
      <c r="J60" s="66">
        <v>14.97</v>
      </c>
      <c r="K60" s="66">
        <v>56.85</v>
      </c>
      <c r="L60" s="66"/>
      <c r="M60" s="66"/>
      <c r="N60" s="66"/>
      <c r="O60" s="66">
        <v>0.3</v>
      </c>
      <c r="P60" s="66">
        <v>0.045</v>
      </c>
      <c r="Q60" s="39"/>
      <c r="R60" s="72">
        <v>65</v>
      </c>
      <c r="S60" s="97">
        <f t="shared" si="1"/>
        <v>0.975</v>
      </c>
    </row>
    <row r="61" spans="2:19" ht="22.5" customHeight="1" thickBot="1">
      <c r="B61" s="26"/>
      <c r="C61" s="2"/>
      <c r="D61" s="2" t="s">
        <v>47</v>
      </c>
      <c r="E61" s="133"/>
      <c r="F61" s="133"/>
      <c r="G61" s="133"/>
      <c r="H61" s="67">
        <f aca="true" t="shared" si="12" ref="H61:P61">H58+H51+H50+H47+H42+H35+H27+H24+H20+H17+H14+H9</f>
        <v>61.453</v>
      </c>
      <c r="I61" s="67">
        <f t="shared" si="12"/>
        <v>60.888999999999996</v>
      </c>
      <c r="J61" s="67">
        <f t="shared" si="12"/>
        <v>178.709</v>
      </c>
      <c r="K61" s="67">
        <f t="shared" si="12"/>
        <v>1530.82</v>
      </c>
      <c r="L61" s="67">
        <f t="shared" si="12"/>
        <v>0.983</v>
      </c>
      <c r="M61" s="67">
        <f t="shared" si="12"/>
        <v>2.8757999999999995</v>
      </c>
      <c r="N61" s="67">
        <f t="shared" si="12"/>
        <v>11.85</v>
      </c>
      <c r="O61" s="67">
        <f t="shared" si="12"/>
        <v>372.28</v>
      </c>
      <c r="P61" s="67">
        <f t="shared" si="12"/>
        <v>11.789</v>
      </c>
      <c r="Q61" s="177"/>
      <c r="R61" s="70">
        <f>R58+R51+R50+R47+R42+R35+R27+R24+R20+R17+R14+R9+R57</f>
        <v>6228.76</v>
      </c>
      <c r="S61" s="70">
        <f>S58+S51+S50+S47+S42+S35+S27+S24+S20+S17+S14+S9+S57</f>
        <v>100.0623</v>
      </c>
    </row>
    <row r="66" ht="15" thickBot="1"/>
    <row r="67" spans="2:19" ht="31.5" customHeight="1" thickBot="1">
      <c r="B67" s="328" t="s">
        <v>1</v>
      </c>
      <c r="C67" s="328" t="s">
        <v>55</v>
      </c>
      <c r="D67" s="328" t="s">
        <v>56</v>
      </c>
      <c r="E67" s="328" t="s">
        <v>2</v>
      </c>
      <c r="F67" s="328" t="s">
        <v>3</v>
      </c>
      <c r="G67" s="328" t="s">
        <v>51</v>
      </c>
      <c r="H67" s="337" t="s">
        <v>4</v>
      </c>
      <c r="I67" s="346"/>
      <c r="J67" s="347"/>
      <c r="K67" s="328" t="s">
        <v>98</v>
      </c>
      <c r="L67" s="337" t="s">
        <v>53</v>
      </c>
      <c r="M67" s="346"/>
      <c r="N67" s="347"/>
      <c r="O67" s="337" t="s">
        <v>99</v>
      </c>
      <c r="P67" s="347"/>
      <c r="Q67" s="333" t="s">
        <v>229</v>
      </c>
      <c r="R67" s="337" t="s">
        <v>5</v>
      </c>
      <c r="S67" s="354" t="s">
        <v>50</v>
      </c>
    </row>
    <row r="68" spans="2:19" ht="15" customHeight="1" thickBot="1">
      <c r="B68" s="331"/>
      <c r="C68" s="331"/>
      <c r="D68" s="331"/>
      <c r="E68" s="331"/>
      <c r="F68" s="331"/>
      <c r="G68" s="329"/>
      <c r="H68" s="348"/>
      <c r="I68" s="349"/>
      <c r="J68" s="350"/>
      <c r="K68" s="329"/>
      <c r="L68" s="348"/>
      <c r="M68" s="349"/>
      <c r="N68" s="350"/>
      <c r="O68" s="348"/>
      <c r="P68" s="350"/>
      <c r="Q68" s="334"/>
      <c r="R68" s="348"/>
      <c r="S68" s="354"/>
    </row>
    <row r="69" spans="2:19" ht="15" customHeight="1" thickBot="1">
      <c r="B69" s="331"/>
      <c r="C69" s="331"/>
      <c r="D69" s="331"/>
      <c r="E69" s="331"/>
      <c r="F69" s="331"/>
      <c r="G69" s="329"/>
      <c r="H69" s="348"/>
      <c r="I69" s="349"/>
      <c r="J69" s="350"/>
      <c r="K69" s="329"/>
      <c r="L69" s="348"/>
      <c r="M69" s="349"/>
      <c r="N69" s="350"/>
      <c r="O69" s="348"/>
      <c r="P69" s="350"/>
      <c r="Q69" s="334"/>
      <c r="R69" s="348"/>
      <c r="S69" s="354"/>
    </row>
    <row r="70" spans="2:19" ht="15" customHeight="1" thickBot="1">
      <c r="B70" s="331"/>
      <c r="C70" s="331"/>
      <c r="D70" s="331"/>
      <c r="E70" s="331"/>
      <c r="F70" s="331"/>
      <c r="G70" s="329"/>
      <c r="H70" s="348"/>
      <c r="I70" s="349"/>
      <c r="J70" s="350"/>
      <c r="K70" s="329"/>
      <c r="L70" s="348"/>
      <c r="M70" s="349"/>
      <c r="N70" s="350"/>
      <c r="O70" s="348"/>
      <c r="P70" s="350"/>
      <c r="Q70" s="334"/>
      <c r="R70" s="348"/>
      <c r="S70" s="354"/>
    </row>
    <row r="71" spans="2:19" ht="21.75" customHeight="1" thickBot="1">
      <c r="B71" s="332"/>
      <c r="C71" s="332"/>
      <c r="D71" s="332"/>
      <c r="E71" s="332"/>
      <c r="F71" s="332"/>
      <c r="G71" s="330"/>
      <c r="H71" s="351"/>
      <c r="I71" s="352"/>
      <c r="J71" s="353"/>
      <c r="K71" s="330"/>
      <c r="L71" s="351"/>
      <c r="M71" s="352"/>
      <c r="N71" s="353"/>
      <c r="O71" s="351"/>
      <c r="P71" s="353"/>
      <c r="Q71" s="335"/>
      <c r="R71" s="351"/>
      <c r="S71" s="354"/>
    </row>
    <row r="72" spans="2:19" ht="15.75" thickBot="1">
      <c r="B72" s="131"/>
      <c r="C72" s="133"/>
      <c r="D72" s="133"/>
      <c r="E72" s="133"/>
      <c r="F72" s="133"/>
      <c r="G72" s="133"/>
      <c r="H72" s="133" t="s">
        <v>6</v>
      </c>
      <c r="I72" s="133" t="s">
        <v>7</v>
      </c>
      <c r="J72" s="133" t="s">
        <v>8</v>
      </c>
      <c r="K72" s="133"/>
      <c r="L72" s="133" t="s">
        <v>9</v>
      </c>
      <c r="M72" s="133" t="s">
        <v>10</v>
      </c>
      <c r="N72" s="133" t="s">
        <v>11</v>
      </c>
      <c r="O72" s="133" t="s">
        <v>12</v>
      </c>
      <c r="P72" s="133" t="s">
        <v>13</v>
      </c>
      <c r="Q72" s="188"/>
      <c r="R72" s="132"/>
      <c r="S72" s="28"/>
    </row>
    <row r="73" spans="2:19" ht="26.25" customHeight="1" thickBot="1">
      <c r="B73" s="52"/>
      <c r="C73" s="33" t="s">
        <v>48</v>
      </c>
      <c r="D73" s="275" t="s">
        <v>131</v>
      </c>
      <c r="E73" s="250"/>
      <c r="F73" s="250"/>
      <c r="G73" s="49">
        <v>200</v>
      </c>
      <c r="H73" s="53">
        <f>H74+H75+H76+H77</f>
        <v>5.08</v>
      </c>
      <c r="I73" s="53">
        <f aca="true" t="shared" si="13" ref="I73:O73">I74+I75+I76+I77</f>
        <v>4.98</v>
      </c>
      <c r="J73" s="53">
        <f t="shared" si="13"/>
        <v>29.638</v>
      </c>
      <c r="K73" s="53">
        <f t="shared" si="13"/>
        <v>143.64000000000001</v>
      </c>
      <c r="L73" s="53">
        <f t="shared" si="13"/>
        <v>0.07300000000000001</v>
      </c>
      <c r="M73" s="53">
        <f t="shared" si="13"/>
        <v>0.16040000000000001</v>
      </c>
      <c r="N73" s="53">
        <f t="shared" si="13"/>
        <v>1.5</v>
      </c>
      <c r="O73" s="53">
        <f t="shared" si="13"/>
        <v>128.84</v>
      </c>
      <c r="P73" s="53">
        <f>P74+P75+P76+P77</f>
        <v>211.23399999999998</v>
      </c>
      <c r="Q73" s="176" t="s">
        <v>250</v>
      </c>
      <c r="R73" s="68">
        <f>R74+R75+R76+R77</f>
        <v>667.75</v>
      </c>
      <c r="S73" s="68">
        <f>S74+S75+S76+S77</f>
        <v>5.01775</v>
      </c>
    </row>
    <row r="74" spans="2:19" ht="26.25" customHeight="1" thickBot="1">
      <c r="B74" s="127"/>
      <c r="C74" s="128"/>
      <c r="D74" s="219" t="s">
        <v>35</v>
      </c>
      <c r="E74" s="296">
        <v>33</v>
      </c>
      <c r="F74" s="238">
        <v>33</v>
      </c>
      <c r="G74" s="311"/>
      <c r="H74" s="88">
        <v>2.8</v>
      </c>
      <c r="I74" s="88">
        <v>3.2</v>
      </c>
      <c r="J74" s="88">
        <v>4.7</v>
      </c>
      <c r="K74" s="88">
        <v>19.4</v>
      </c>
      <c r="L74" s="88">
        <v>0.04</v>
      </c>
      <c r="M74" s="88">
        <v>0.15</v>
      </c>
      <c r="N74" s="88">
        <v>1.5</v>
      </c>
      <c r="O74" s="88">
        <v>124</v>
      </c>
      <c r="P74" s="88">
        <v>0.2</v>
      </c>
      <c r="Q74" s="184"/>
      <c r="R74" s="73">
        <v>69.75</v>
      </c>
      <c r="S74" s="113">
        <f>(E74*R74)/1000</f>
        <v>2.30175</v>
      </c>
    </row>
    <row r="75" spans="2:19" ht="26.25" customHeight="1" thickBot="1">
      <c r="B75" s="127"/>
      <c r="C75" s="128"/>
      <c r="D75" s="219" t="s">
        <v>92</v>
      </c>
      <c r="E75" s="238">
        <v>22</v>
      </c>
      <c r="F75" s="238">
        <v>22</v>
      </c>
      <c r="G75" s="311"/>
      <c r="H75" s="88">
        <v>2.266</v>
      </c>
      <c r="I75" s="88">
        <v>0.22</v>
      </c>
      <c r="J75" s="88">
        <v>14.938</v>
      </c>
      <c r="K75" s="88">
        <v>72.16</v>
      </c>
      <c r="L75" s="88">
        <v>0.03</v>
      </c>
      <c r="M75" s="88">
        <v>0.008</v>
      </c>
      <c r="N75" s="88"/>
      <c r="O75" s="88">
        <v>4.4</v>
      </c>
      <c r="P75" s="88">
        <v>211</v>
      </c>
      <c r="Q75" s="184"/>
      <c r="R75" s="75">
        <v>50</v>
      </c>
      <c r="S75" s="113">
        <f>(E75*R75)/1000</f>
        <v>1.1</v>
      </c>
    </row>
    <row r="76" spans="2:19" ht="26.25" customHeight="1" thickBot="1">
      <c r="B76" s="127"/>
      <c r="C76" s="128"/>
      <c r="D76" s="219" t="s">
        <v>18</v>
      </c>
      <c r="E76" s="238">
        <v>10</v>
      </c>
      <c r="F76" s="238">
        <f>E76</f>
        <v>10</v>
      </c>
      <c r="G76" s="10"/>
      <c r="H76" s="66"/>
      <c r="I76" s="66"/>
      <c r="J76" s="66">
        <v>9.98</v>
      </c>
      <c r="K76" s="66">
        <v>37.9</v>
      </c>
      <c r="L76" s="66"/>
      <c r="M76" s="66"/>
      <c r="N76" s="66"/>
      <c r="O76" s="66">
        <v>0.2</v>
      </c>
      <c r="P76" s="66">
        <v>0.03</v>
      </c>
      <c r="Q76" s="184"/>
      <c r="R76" s="75">
        <v>65</v>
      </c>
      <c r="S76" s="113">
        <f>(E76*R76)/1000</f>
        <v>0.65</v>
      </c>
    </row>
    <row r="77" spans="2:19" ht="26.25" customHeight="1" thickBot="1">
      <c r="B77" s="127"/>
      <c r="C77" s="128"/>
      <c r="D77" s="219" t="s">
        <v>17</v>
      </c>
      <c r="E77" s="238">
        <v>2</v>
      </c>
      <c r="F77" s="238">
        <v>2</v>
      </c>
      <c r="G77" s="311"/>
      <c r="H77" s="66">
        <v>0.014</v>
      </c>
      <c r="I77" s="66">
        <v>1.56</v>
      </c>
      <c r="J77" s="66">
        <v>0.02</v>
      </c>
      <c r="K77" s="66">
        <v>14.18</v>
      </c>
      <c r="L77" s="66">
        <v>0.003</v>
      </c>
      <c r="M77" s="66">
        <v>0.0024</v>
      </c>
      <c r="N77" s="66"/>
      <c r="O77" s="66">
        <v>0.24</v>
      </c>
      <c r="P77" s="66">
        <v>0.004</v>
      </c>
      <c r="Q77" s="184"/>
      <c r="R77" s="75">
        <v>483</v>
      </c>
      <c r="S77" s="113">
        <f>(E77*R77)/1000</f>
        <v>0.966</v>
      </c>
    </row>
    <row r="78" spans="2:19" ht="26.25" customHeight="1" hidden="1" thickBot="1">
      <c r="B78" s="52"/>
      <c r="C78" s="35"/>
      <c r="D78" s="60"/>
      <c r="E78" s="9"/>
      <c r="F78" s="9"/>
      <c r="G78" s="9"/>
      <c r="H78" s="53"/>
      <c r="I78" s="53"/>
      <c r="J78" s="53"/>
      <c r="K78" s="53"/>
      <c r="L78" s="53"/>
      <c r="M78" s="53"/>
      <c r="N78" s="53"/>
      <c r="O78" s="53"/>
      <c r="P78" s="53"/>
      <c r="Q78" s="176"/>
      <c r="R78" s="89"/>
      <c r="S78" s="129">
        <f>(E78*R78)/1000</f>
        <v>0</v>
      </c>
    </row>
    <row r="79" spans="2:19" ht="26.25" customHeight="1" thickBot="1">
      <c r="B79" s="56"/>
      <c r="C79" s="117"/>
      <c r="D79" s="23" t="s">
        <v>47</v>
      </c>
      <c r="E79" s="133"/>
      <c r="F79" s="133"/>
      <c r="G79" s="133"/>
      <c r="H79" s="70">
        <f aca="true" t="shared" si="14" ref="H79:P79">H73</f>
        <v>5.08</v>
      </c>
      <c r="I79" s="70">
        <f t="shared" si="14"/>
        <v>4.98</v>
      </c>
      <c r="J79" s="70">
        <f t="shared" si="14"/>
        <v>29.638</v>
      </c>
      <c r="K79" s="70">
        <f t="shared" si="14"/>
        <v>143.64000000000001</v>
      </c>
      <c r="L79" s="70">
        <f t="shared" si="14"/>
        <v>0.07300000000000001</v>
      </c>
      <c r="M79" s="70">
        <f t="shared" si="14"/>
        <v>0.16040000000000001</v>
      </c>
      <c r="N79" s="70">
        <f t="shared" si="14"/>
        <v>1.5</v>
      </c>
      <c r="O79" s="70">
        <f t="shared" si="14"/>
        <v>128.84</v>
      </c>
      <c r="P79" s="70">
        <f t="shared" si="14"/>
        <v>211.23399999999998</v>
      </c>
      <c r="Q79" s="70"/>
      <c r="R79" s="70">
        <f>R73</f>
        <v>667.75</v>
      </c>
      <c r="S79" s="70">
        <f>S73</f>
        <v>5.01775</v>
      </c>
    </row>
    <row r="80" spans="18:19" ht="14.25">
      <c r="R80" s="100"/>
      <c r="S80" s="101"/>
    </row>
    <row r="81" ht="14.25">
      <c r="S81" s="139"/>
    </row>
    <row r="82" spans="18:19" ht="17.25">
      <c r="R82" s="166" t="s">
        <v>228</v>
      </c>
      <c r="S82" s="167">
        <f>S79+S61</f>
        <v>105.08005</v>
      </c>
    </row>
  </sheetData>
  <sheetProtection/>
  <mergeCells count="27">
    <mergeCell ref="B1:R1"/>
    <mergeCell ref="B3:B7"/>
    <mergeCell ref="C3:C7"/>
    <mergeCell ref="D3:D7"/>
    <mergeCell ref="E3:E7"/>
    <mergeCell ref="F3:F7"/>
    <mergeCell ref="G3:G7"/>
    <mergeCell ref="H3:J7"/>
    <mergeCell ref="K3:K7"/>
    <mergeCell ref="L3:N7"/>
    <mergeCell ref="O3:P7"/>
    <mergeCell ref="R3:R7"/>
    <mergeCell ref="Q3:Q7"/>
    <mergeCell ref="S3:S7"/>
    <mergeCell ref="B67:B71"/>
    <mergeCell ref="C67:C71"/>
    <mergeCell ref="D67:D71"/>
    <mergeCell ref="E67:E71"/>
    <mergeCell ref="F67:F71"/>
    <mergeCell ref="G67:G71"/>
    <mergeCell ref="H67:J71"/>
    <mergeCell ref="K67:K71"/>
    <mergeCell ref="L67:N71"/>
    <mergeCell ref="O67:P71"/>
    <mergeCell ref="R67:R71"/>
    <mergeCell ref="S67:S71"/>
    <mergeCell ref="Q67:Q71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6" r:id="rId1"/>
  <rowBreaks count="1" manualBreakCount="1">
    <brk id="4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2023-08-07T10:43:30Z</cp:lastPrinted>
  <dcterms:created xsi:type="dcterms:W3CDTF">2019-11-19T11:04:26Z</dcterms:created>
  <dcterms:modified xsi:type="dcterms:W3CDTF">2023-12-22T07:55:11Z</dcterms:modified>
  <cp:category/>
  <cp:version/>
  <cp:contentType/>
  <cp:contentStatus/>
</cp:coreProperties>
</file>